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DF7143F7-CA56-494B-85C6-25149F01968C}" xr6:coauthVersionLast="36" xr6:coauthVersionMax="36" xr10:uidLastSave="{00000000-0000-0000-0000-000000000000}"/>
  <bookViews>
    <workbookView xWindow="360" yWindow="375" windowWidth="12060" windowHeight="8835" activeTab="3" xr2:uid="{00000000-000D-0000-FFFF-FFFF00000000}"/>
  </bookViews>
  <sheets>
    <sheet name="Title" sheetId="8" r:id="rId1"/>
    <sheet name="Instructions" sheetId="9" r:id="rId2"/>
    <sheet name="P&amp;L Before" sheetId="4" r:id="rId3"/>
    <sheet name="Value Contribution" sheetId="3"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8" i="3" l="1"/>
  <c r="G36" i="3"/>
  <c r="G40" i="3" s="1"/>
  <c r="G41" i="3" l="1"/>
  <c r="B13" i="9"/>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H7" i="3" l="1"/>
  <c r="G17" i="3"/>
  <c r="C18" i="3"/>
  <c r="C26" i="3"/>
  <c r="H31" i="3"/>
  <c r="H32" i="3"/>
  <c r="I32" i="3" s="1"/>
  <c r="H33" i="3"/>
  <c r="I33" i="3" s="1"/>
  <c r="H34" i="3"/>
  <c r="I34" i="3" s="1"/>
  <c r="G47" i="3" s="1"/>
  <c r="H35" i="3"/>
  <c r="I35" i="3" s="1"/>
  <c r="G46" i="3" s="1"/>
  <c r="C36" i="3"/>
  <c r="C42" i="3"/>
  <c r="C51" i="3"/>
  <c r="E59" i="3"/>
  <c r="E61" i="3"/>
  <c r="E63" i="3"/>
  <c r="E65" i="3"/>
  <c r="E66" i="3"/>
  <c r="E73" i="3"/>
  <c r="E75" i="3"/>
  <c r="E77" i="3"/>
  <c r="E78" i="3"/>
  <c r="E79" i="3"/>
  <c r="E80" i="3"/>
  <c r="E81" i="3"/>
  <c r="E83" i="3"/>
  <c r="E89" i="3"/>
  <c r="E91" i="3"/>
  <c r="E98" i="3"/>
  <c r="E103" i="3"/>
  <c r="G49" i="3" s="1"/>
  <c r="E109" i="3"/>
  <c r="E113" i="3"/>
  <c r="C115" i="3"/>
  <c r="G21" i="3" s="1"/>
  <c r="G48" i="3" s="1"/>
  <c r="H7" i="4"/>
  <c r="G17" i="4"/>
  <c r="C18" i="4"/>
  <c r="C26" i="4"/>
  <c r="C36" i="4"/>
  <c r="C42" i="4"/>
  <c r="C51" i="4"/>
  <c r="E59" i="4"/>
  <c r="E61" i="4"/>
  <c r="E63" i="4"/>
  <c r="E65" i="4"/>
  <c r="E66" i="4"/>
  <c r="E73" i="4"/>
  <c r="E75" i="4"/>
  <c r="E77" i="4"/>
  <c r="E78" i="4"/>
  <c r="E79" i="4"/>
  <c r="E80" i="4"/>
  <c r="E81" i="4"/>
  <c r="E83" i="4"/>
  <c r="E89" i="4"/>
  <c r="E91" i="4"/>
  <c r="E98" i="4"/>
  <c r="E103" i="4"/>
  <c r="E109" i="4"/>
  <c r="E113" i="4"/>
  <c r="C115" i="4"/>
  <c r="G21" i="4" s="1"/>
  <c r="C27" i="3" l="1"/>
  <c r="C53" i="3" s="1"/>
  <c r="G4" i="3" s="1"/>
  <c r="G19" i="3" s="1"/>
  <c r="G23" i="3" s="1"/>
  <c r="G25" i="3" s="1"/>
  <c r="C27" i="4"/>
  <c r="C53" i="4" s="1"/>
  <c r="G4" i="4" s="1"/>
  <c r="G19" i="4" s="1"/>
  <c r="G23" i="4" s="1"/>
  <c r="G25" i="4" s="1"/>
  <c r="I31" i="3"/>
  <c r="G45" i="3" s="1"/>
  <c r="H36" i="3"/>
  <c r="E115" i="4"/>
  <c r="E115" i="3"/>
  <c r="H38" i="3" l="1"/>
  <c r="H40" i="3" s="1"/>
  <c r="I36" i="3"/>
  <c r="H41" i="3" l="1"/>
  <c r="I41" i="3" s="1"/>
  <c r="I4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10" authorId="0" shapeId="0" xr:uid="{00000000-0006-0000-0100-000001000000}">
      <text>
        <r>
          <rPr>
            <b/>
            <sz val="8"/>
            <color indexed="81"/>
            <rFont val="Tahoma"/>
            <family val="2"/>
          </rPr>
          <t xml:space="preserve">Initiate
Inputs
Tools or Techniques
Outputs
</t>
        </r>
        <r>
          <rPr>
            <sz val="8"/>
            <color indexed="81"/>
            <rFont val="Tahoma"/>
            <family val="2"/>
          </rPr>
          <t xml:space="preserve">
</t>
        </r>
      </text>
    </comment>
  </commentList>
</comments>
</file>

<file path=xl/sharedStrings.xml><?xml version="1.0" encoding="utf-8"?>
<sst xmlns="http://schemas.openxmlformats.org/spreadsheetml/2006/main" count="466" uniqueCount="248">
  <si>
    <t>Revenue</t>
  </si>
  <si>
    <t>ADULT HOCKEY REVENUE</t>
  </si>
  <si>
    <t xml:space="preserve">NFHL Adult Hockey League </t>
  </si>
  <si>
    <t>Sunday Adult Hockey</t>
  </si>
  <si>
    <t>Novice Adult Hockey</t>
  </si>
  <si>
    <t xml:space="preserve">Independent Hockey League </t>
  </si>
  <si>
    <t xml:space="preserve">Adult Hockey Pick Up </t>
  </si>
  <si>
    <t xml:space="preserve">Adult S&amp;S Hockey League </t>
  </si>
  <si>
    <t xml:space="preserve">Total Adult Hockey Revenue </t>
  </si>
  <si>
    <t>YOUTH HOCKEY REVENUE</t>
  </si>
  <si>
    <t xml:space="preserve">Youth Hockey Winter League </t>
  </si>
  <si>
    <t xml:space="preserve">Youth Hockey Clinics </t>
  </si>
  <si>
    <t xml:space="preserve">Youth Hockey Pick Up </t>
  </si>
  <si>
    <t xml:space="preserve">Youth Hockey 101 </t>
  </si>
  <si>
    <t xml:space="preserve">Youth Hockey S&amp;S League </t>
  </si>
  <si>
    <t>ICE SKATING REVENUE</t>
  </si>
  <si>
    <t xml:space="preserve">Public Skating Admissions </t>
  </si>
  <si>
    <t xml:space="preserve">Senior Learn To Skate </t>
  </si>
  <si>
    <t>Learn to Skate Youth and Adult</t>
  </si>
  <si>
    <t xml:space="preserve">Total Youth Hockey Revenue </t>
  </si>
  <si>
    <t>Adult Learn to Play Hockey</t>
  </si>
  <si>
    <t>Figure Skating Contract Ice Revenue</t>
  </si>
  <si>
    <t>Hockey Contract Ice Revenue</t>
  </si>
  <si>
    <t xml:space="preserve">Concessions Revenue </t>
  </si>
  <si>
    <t xml:space="preserve">Skate Rental </t>
  </si>
  <si>
    <t xml:space="preserve">FItness Center </t>
  </si>
  <si>
    <t>Parkling Lot Rental</t>
  </si>
  <si>
    <t xml:space="preserve">Fitness Ctr, Personal Training </t>
  </si>
  <si>
    <t xml:space="preserve">Locker Revenue </t>
  </si>
  <si>
    <t>Class C Adult Hockey</t>
  </si>
  <si>
    <t>Age 35+ Adult Hockey</t>
  </si>
  <si>
    <t>Professional Instructor Fees (Hockey)</t>
  </si>
  <si>
    <t>Professional Instructor Fees (Figure Skate)</t>
  </si>
  <si>
    <t>TOTAL HOCKEY REVENUE</t>
  </si>
  <si>
    <t>TOTAL ICE SKATE REVENUE</t>
  </si>
  <si>
    <t>COMMON SPORTS RELATED REVENUE</t>
  </si>
  <si>
    <t>FITNESS CENTER REVENUE</t>
  </si>
  <si>
    <t>TOTAL FITNESS CENTER REVENUE</t>
  </si>
  <si>
    <t>Party Room Rentals</t>
  </si>
  <si>
    <t xml:space="preserve">Group Admissions </t>
  </si>
  <si>
    <t>Game Room Revenue</t>
  </si>
  <si>
    <t>Vending Machine Revenue</t>
  </si>
  <si>
    <t>TOTAL COMMON SPORTS REVENUE</t>
  </si>
  <si>
    <t>TOTAL REVENUE (All Sources)</t>
  </si>
  <si>
    <t>COST OF GOODS SOLD</t>
  </si>
  <si>
    <t xml:space="preserve">Concessions </t>
  </si>
  <si>
    <t xml:space="preserve">Adult Hockey League Costs </t>
  </si>
  <si>
    <t xml:space="preserve">Public Skating Costs </t>
  </si>
  <si>
    <t xml:space="preserve">Youth Hockey League Costs </t>
  </si>
  <si>
    <t xml:space="preserve">Learn to Skate Costs </t>
  </si>
  <si>
    <t xml:space="preserve">Shows and Admissions COGS </t>
  </si>
  <si>
    <t xml:space="preserve">Skate and Equipment Costs </t>
  </si>
  <si>
    <t>TOTAL COST OF GOODS SOLD</t>
  </si>
  <si>
    <t>EXPENSES</t>
  </si>
  <si>
    <t>BANK SERVICE CHARGES</t>
  </si>
  <si>
    <t xml:space="preserve">Depreciation Expense </t>
  </si>
  <si>
    <t xml:space="preserve">Dues and Subscriptions </t>
  </si>
  <si>
    <t xml:space="preserve">Equipment Rental </t>
  </si>
  <si>
    <t>INSURANCE TOTAL</t>
  </si>
  <si>
    <t>Workmans Comp</t>
  </si>
  <si>
    <t xml:space="preserve">Liability Insurance </t>
  </si>
  <si>
    <t xml:space="preserve">Umbrella Insurance </t>
  </si>
  <si>
    <t xml:space="preserve">Health Insurance </t>
  </si>
  <si>
    <t xml:space="preserve">Insurance - Other </t>
  </si>
  <si>
    <t xml:space="preserve">Interest Expense </t>
  </si>
  <si>
    <t>Licenses and Permits</t>
  </si>
  <si>
    <t xml:space="preserve">Miscellaneous </t>
  </si>
  <si>
    <t xml:space="preserve">Postage and Delivery </t>
  </si>
  <si>
    <t xml:space="preserve">Printing and Reproduction </t>
  </si>
  <si>
    <t xml:space="preserve">Advertising </t>
  </si>
  <si>
    <t xml:space="preserve">Building Repairs </t>
  </si>
  <si>
    <t xml:space="preserve">Service Contracts </t>
  </si>
  <si>
    <t xml:space="preserve">Computer Repairs </t>
  </si>
  <si>
    <t>Equipment Repairs</t>
  </si>
  <si>
    <t>REPAIRS TOTAL</t>
  </si>
  <si>
    <t>Telephone - Usage</t>
  </si>
  <si>
    <t xml:space="preserve">Web Hosting and Internet </t>
  </si>
  <si>
    <t>Travel &amp; Entertainment</t>
  </si>
  <si>
    <t xml:space="preserve">Meals </t>
  </si>
  <si>
    <t xml:space="preserve">Mileage </t>
  </si>
  <si>
    <t xml:space="preserve">Travel </t>
  </si>
  <si>
    <t>TRAVEL &amp; ENTERTAINMENT TOTAL</t>
  </si>
  <si>
    <t xml:space="preserve">Utilities - Water </t>
  </si>
  <si>
    <t xml:space="preserve">Utilities - Waste Removal </t>
  </si>
  <si>
    <t>UTILITIES TOTAL</t>
  </si>
  <si>
    <t>PAYROLL TOTAL</t>
  </si>
  <si>
    <t xml:space="preserve">Payroll Expenses </t>
  </si>
  <si>
    <t xml:space="preserve">Cleaning Supplies </t>
  </si>
  <si>
    <t xml:space="preserve">Propane and Gas </t>
  </si>
  <si>
    <t xml:space="preserve">Building Supplies Other </t>
  </si>
  <si>
    <t xml:space="preserve">Building &amp; Maintenance Supplies - Other </t>
  </si>
  <si>
    <t>BUILDING/MAINTENANCE SUPPLIES TOTAL</t>
  </si>
  <si>
    <t xml:space="preserve">Other Supplies </t>
  </si>
  <si>
    <t xml:space="preserve">Office Supplies </t>
  </si>
  <si>
    <t xml:space="preserve">OFFICE SUPPLIES TOTAL </t>
  </si>
  <si>
    <t>TOTAL EXPENSES</t>
  </si>
  <si>
    <t>NET INCOME (Gross Profit - Expenses)</t>
  </si>
  <si>
    <t>1000</t>
  </si>
  <si>
    <t>1005</t>
  </si>
  <si>
    <t>1010</t>
  </si>
  <si>
    <t>1015</t>
  </si>
  <si>
    <t>1020</t>
  </si>
  <si>
    <t>1025</t>
  </si>
  <si>
    <t>1030</t>
  </si>
  <si>
    <t>1035</t>
  </si>
  <si>
    <t>1040</t>
  </si>
  <si>
    <t>1045</t>
  </si>
  <si>
    <t>1050</t>
  </si>
  <si>
    <t>1055</t>
  </si>
  <si>
    <t>1500</t>
  </si>
  <si>
    <t>1505</t>
  </si>
  <si>
    <t>1510</t>
  </si>
  <si>
    <t>1515</t>
  </si>
  <si>
    <t>1520</t>
  </si>
  <si>
    <t>1525</t>
  </si>
  <si>
    <t>2000</t>
  </si>
  <si>
    <t>2005</t>
  </si>
  <si>
    <t>2010</t>
  </si>
  <si>
    <t>2015</t>
  </si>
  <si>
    <t>2020</t>
  </si>
  <si>
    <t>2025</t>
  </si>
  <si>
    <t>2030</t>
  </si>
  <si>
    <t>3000</t>
  </si>
  <si>
    <t>3005</t>
  </si>
  <si>
    <t>3010</t>
  </si>
  <si>
    <t>3015</t>
  </si>
  <si>
    <t>4000</t>
  </si>
  <si>
    <t>4005</t>
  </si>
  <si>
    <t>4010</t>
  </si>
  <si>
    <t>4015</t>
  </si>
  <si>
    <t>4020</t>
  </si>
  <si>
    <t>4025</t>
  </si>
  <si>
    <t>4030</t>
  </si>
  <si>
    <t>5000</t>
  </si>
  <si>
    <t>5005</t>
  </si>
  <si>
    <t>5010</t>
  </si>
  <si>
    <t>5015</t>
  </si>
  <si>
    <t>5020</t>
  </si>
  <si>
    <t>5025</t>
  </si>
  <si>
    <t>5030</t>
  </si>
  <si>
    <t>5035</t>
  </si>
  <si>
    <t>5040</t>
  </si>
  <si>
    <t>5045</t>
  </si>
  <si>
    <t>5050</t>
  </si>
  <si>
    <t>5055</t>
  </si>
  <si>
    <t>5060</t>
  </si>
  <si>
    <t>5065</t>
  </si>
  <si>
    <t>5070</t>
  </si>
  <si>
    <t>5075</t>
  </si>
  <si>
    <t>5080</t>
  </si>
  <si>
    <t>5085</t>
  </si>
  <si>
    <t>5090</t>
  </si>
  <si>
    <t>5095</t>
  </si>
  <si>
    <t>5100</t>
  </si>
  <si>
    <t>5105</t>
  </si>
  <si>
    <t>5110</t>
  </si>
  <si>
    <t>5115</t>
  </si>
  <si>
    <t>5120</t>
  </si>
  <si>
    <t>5125</t>
  </si>
  <si>
    <t>5130</t>
  </si>
  <si>
    <t>5135</t>
  </si>
  <si>
    <t>5140</t>
  </si>
  <si>
    <t>5145</t>
  </si>
  <si>
    <t>5150</t>
  </si>
  <si>
    <t>5155</t>
  </si>
  <si>
    <t>5160</t>
  </si>
  <si>
    <t>5165</t>
  </si>
  <si>
    <t>5170</t>
  </si>
  <si>
    <t>5175</t>
  </si>
  <si>
    <t>5180</t>
  </si>
  <si>
    <t>5185</t>
  </si>
  <si>
    <t>GROSS PROFIT (INCOME - COGS)</t>
  </si>
  <si>
    <t>Party Room Costs</t>
  </si>
  <si>
    <t xml:space="preserve">Game Room expenses </t>
  </si>
  <si>
    <t>Payroll (25 employees; 10 are half time)</t>
  </si>
  <si>
    <t>Utilities - Gas and Electric (90% for Ice Rinks)</t>
  </si>
  <si>
    <t xml:space="preserve">Ice Rinks Management Contractor Fees </t>
  </si>
  <si>
    <t xml:space="preserve">Monthly Net Income: </t>
  </si>
  <si>
    <t>TOTAL INCOME REVENUE:</t>
  </si>
  <si>
    <t xml:space="preserve">VALUE CONTRIBUTION </t>
  </si>
  <si>
    <t>Total Adult Hockey Revenue</t>
  </si>
  <si>
    <t>Total Youth Hockey Revenue</t>
  </si>
  <si>
    <t>Total Ice Skate Revenue</t>
  </si>
  <si>
    <t>Total Fitness Center Revenue</t>
  </si>
  <si>
    <t>Total Common Sports Revenue</t>
  </si>
  <si>
    <t>COGS</t>
  </si>
  <si>
    <t>Category</t>
  </si>
  <si>
    <t>Revenue Sorted highest to lowest</t>
  </si>
  <si>
    <t>Instructor's Fees (Adult, Youth, Skate, Fitness)</t>
  </si>
  <si>
    <t>Gross Profit (Value)</t>
  </si>
  <si>
    <t>VALUE CONTRIBUTION INSTRUCTIONS</t>
  </si>
  <si>
    <t>CFO/CPA provides current P &amp; L Statement</t>
  </si>
  <si>
    <t>CFO/CPA sorts revenues highest to lowest</t>
  </si>
  <si>
    <t>CFO/CPA allocates COGs to each Revenue</t>
  </si>
  <si>
    <t>CFO/CPA adds Gross Profit (Revenue-COGs)</t>
  </si>
  <si>
    <t>Focus teams view results (cells I28 to I21)</t>
  </si>
  <si>
    <t>SPORTS CENTER PROFIT &amp; LOSS STATEMENT(LAST YEAR)</t>
  </si>
  <si>
    <t>VALUE ANALYSIS RESULTS:</t>
  </si>
  <si>
    <t>Ice Skating has the highest gross profit (value)</t>
  </si>
  <si>
    <t>Fitness Center is losing money</t>
  </si>
  <si>
    <t>Expenses are killing Net Income</t>
  </si>
  <si>
    <t>2nd highest expense is UTILITIES</t>
  </si>
  <si>
    <t>VALUE ANALYSIS ACTION PLAN:</t>
  </si>
  <si>
    <t>A1 - Boost value of fitness center and advertize it</t>
  </si>
  <si>
    <t>A2 - Initiate energy savings study; goal 35% reduction</t>
  </si>
  <si>
    <t>Youth Hockey is low profit with rink empty days</t>
  </si>
  <si>
    <t>A3 - Add DanceSport to fill Youth Hockey rink empty days</t>
  </si>
  <si>
    <t>DanceSport is a candidate STRATEGIC OBJECTIVE</t>
  </si>
  <si>
    <t>PRODUCT SERVICE VALUE CONTRIBUTION</t>
  </si>
  <si>
    <t>Read VALUE CONTRIBUTION INSTRUCTIONS AND RESULTS  (Cells F38 to F58)</t>
  </si>
  <si>
    <t>(Loss)</t>
  </si>
  <si>
    <t>Per instructor (4)</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</si>
  <si>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</si>
  <si>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HPO21 Process Chart</t>
  </si>
  <si>
    <t>Approved by:                                  Date:</t>
  </si>
  <si>
    <t xml:space="preserve">    Value Added:</t>
  </si>
  <si>
    <t>Special Notices:</t>
  </si>
  <si>
    <t>Lead</t>
  </si>
  <si>
    <t>Support</t>
  </si>
  <si>
    <t>Step</t>
  </si>
  <si>
    <t>Action</t>
  </si>
  <si>
    <t>Process Steps (Inputs, Tools &amp; Techniques, Outputs)</t>
  </si>
  <si>
    <t>Team</t>
  </si>
  <si>
    <t>Initiate</t>
  </si>
  <si>
    <t>LFT</t>
  </si>
  <si>
    <t xml:space="preserve"> </t>
  </si>
  <si>
    <t>Totals&gt;</t>
  </si>
  <si>
    <t>RG13 Product Service Program - Value Contribution Estimator</t>
  </si>
  <si>
    <t>Obtain appropriate Financial Statements (see P&amp;L Before) from CFO/CPA</t>
  </si>
  <si>
    <t>For each Product, Service or Program:</t>
  </si>
  <si>
    <t>Estimate annual revenue per product, service or program</t>
  </si>
  <si>
    <t>Estimate annual cost of goods sold per product, service or program</t>
  </si>
  <si>
    <t>Estimate annual expenses for total organization</t>
  </si>
  <si>
    <t>Estimate Gross Profit per product, service or program</t>
  </si>
  <si>
    <t>CFO</t>
  </si>
  <si>
    <t>Estimate</t>
  </si>
  <si>
    <t>(Gross Profit - Estimated Revenue - Cost of Goods Sold)</t>
  </si>
  <si>
    <t>Calculate</t>
  </si>
  <si>
    <t>Analysis</t>
  </si>
  <si>
    <t>Example</t>
  </si>
  <si>
    <t>Use P&amp;L Before and Value Contribution tabs as examples</t>
  </si>
  <si>
    <t>Prepare Table showing Value Analysis Results (see Value Contribution tab)</t>
  </si>
  <si>
    <t>Prepare Table showing Value Analysis Action Plan (see Value Contribution)</t>
  </si>
  <si>
    <t>Plan</t>
  </si>
  <si>
    <t>Add Value Analysis Action Plan tasks to Leadership Excellence Action Plan</t>
  </si>
  <si>
    <t>Copyright © 2000 to 2019 AfCI LLC All Rights Reserved</t>
  </si>
  <si>
    <t>OE21 Continuous Improvement Tool (Version 2019)</t>
  </si>
  <si>
    <r>
      <t>CFT 3.2 Product Service Program: Value Contribution</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</si>
</sst>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name val="Arial"/>
    </font>
    <font>
      <b/>
      <sz val="10"/>
      <name val="Arial"/>
      <family val="2"/>
    </font>
    <font>
      <sz val="10"/>
      <name val="Arial"/>
      <family val="2"/>
    </font>
    <font>
      <sz val="8"/>
      <name val="Arial"/>
      <family val="2"/>
    </font>
    <font>
      <sz val="9"/>
      <name val="Arial"/>
      <family val="2"/>
    </font>
    <font>
      <sz val="11"/>
      <color theme="0" tint="-0.499984740745262"/>
      <name val="Calibri"/>
      <family val="2"/>
    </font>
    <font>
      <sz val="9"/>
      <color theme="0"/>
      <name val="Arial"/>
      <family val="2"/>
    </font>
    <font>
      <b/>
      <sz val="12"/>
      <color theme="0"/>
      <name val="Arial"/>
      <family val="2"/>
    </font>
    <font>
      <b/>
      <sz val="9"/>
      <name val="Arial"/>
      <family val="2"/>
    </font>
    <font>
      <b/>
      <sz val="8"/>
      <color theme="0"/>
      <name val="Arial"/>
      <family val="2"/>
    </font>
    <font>
      <b/>
      <sz val="9"/>
      <color theme="0"/>
      <name val="Arial"/>
      <family val="2"/>
    </font>
    <font>
      <b/>
      <sz val="8"/>
      <color indexed="81"/>
      <name val="Tahoma"/>
      <family val="2"/>
    </font>
    <font>
      <sz val="8"/>
      <color indexed="81"/>
      <name val="Tahoma"/>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s>
  <fills count="11">
    <fill>
      <patternFill patternType="none"/>
    </fill>
    <fill>
      <patternFill patternType="gray125"/>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3B99A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4">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horizontal="right"/>
    </xf>
    <xf numFmtId="164" fontId="0" fillId="0" borderId="0" xfId="0" applyNumberFormat="1" applyAlignment="1">
      <alignment horizontal="right"/>
    </xf>
    <xf numFmtId="164" fontId="1" fillId="0" borderId="0" xfId="0" applyNumberFormat="1" applyFont="1" applyAlignment="1">
      <alignment horizontal="right"/>
    </xf>
    <xf numFmtId="164" fontId="0" fillId="0" borderId="0" xfId="0" applyNumberFormat="1" applyAlignment="1">
      <alignment horizontal="center"/>
    </xf>
    <xf numFmtId="164" fontId="2" fillId="0" borderId="0" xfId="0" applyNumberFormat="1" applyFont="1" applyAlignment="1">
      <alignment horizontal="right"/>
    </xf>
    <xf numFmtId="164" fontId="1" fillId="0" borderId="0" xfId="0" applyNumberFormat="1" applyFont="1"/>
    <xf numFmtId="0" fontId="2" fillId="0" borderId="0" xfId="0" applyFont="1"/>
    <xf numFmtId="0" fontId="1" fillId="2" borderId="0" xfId="0" applyFont="1" applyFill="1"/>
    <xf numFmtId="164" fontId="1" fillId="2" borderId="0" xfId="0" applyNumberFormat="1" applyFont="1" applyFill="1" applyAlignment="1">
      <alignment horizontal="right"/>
    </xf>
    <xf numFmtId="0" fontId="2" fillId="0" borderId="0" xfId="0" applyFont="1" applyFill="1"/>
    <xf numFmtId="164" fontId="2" fillId="0" borderId="0" xfId="0" applyNumberFormat="1" applyFont="1" applyFill="1" applyAlignment="1">
      <alignment horizontal="right"/>
    </xf>
    <xf numFmtId="0" fontId="0" fillId="3" borderId="0" xfId="0" applyFill="1" applyAlignment="1">
      <alignment horizontal="center"/>
    </xf>
    <xf numFmtId="0" fontId="1" fillId="3" borderId="0" xfId="0" applyFont="1" applyFill="1"/>
    <xf numFmtId="164" fontId="1" fillId="3" borderId="0" xfId="0" applyNumberFormat="1" applyFont="1" applyFill="1" applyAlignment="1">
      <alignment horizontal="right"/>
    </xf>
    <xf numFmtId="0" fontId="1" fillId="4" borderId="0" xfId="0" applyFont="1" applyFill="1"/>
    <xf numFmtId="164" fontId="1" fillId="4" borderId="0" xfId="0" applyNumberFormat="1" applyFont="1" applyFill="1" applyAlignment="1">
      <alignment horizontal="right"/>
    </xf>
    <xf numFmtId="164" fontId="1" fillId="4" borderId="0" xfId="0" applyNumberFormat="1" applyFont="1" applyFill="1"/>
    <xf numFmtId="0" fontId="1" fillId="4" borderId="0" xfId="0" applyFont="1" applyFill="1" applyAlignment="1">
      <alignment horizontal="right"/>
    </xf>
    <xf numFmtId="0" fontId="1" fillId="0" borderId="0" xfId="0" applyFont="1" applyAlignment="1">
      <alignment horizontal="right"/>
    </xf>
    <xf numFmtId="49" fontId="0" fillId="0" borderId="0" xfId="0" applyNumberFormat="1" applyAlignment="1">
      <alignment horizontal="center"/>
    </xf>
    <xf numFmtId="49" fontId="2" fillId="0" borderId="0" xfId="0" applyNumberFormat="1" applyFont="1" applyAlignment="1">
      <alignment horizontal="center"/>
    </xf>
    <xf numFmtId="49" fontId="0" fillId="3" borderId="0" xfId="0" applyNumberFormat="1" applyFill="1" applyAlignment="1">
      <alignment horizontal="center"/>
    </xf>
    <xf numFmtId="0" fontId="0" fillId="5" borderId="0" xfId="0" applyFill="1"/>
    <xf numFmtId="164" fontId="1" fillId="5" borderId="0" xfId="0" applyNumberFormat="1" applyFont="1" applyFill="1" applyAlignment="1">
      <alignment horizontal="right"/>
    </xf>
    <xf numFmtId="0" fontId="0" fillId="5" borderId="0" xfId="0" applyFill="1" applyAlignment="1">
      <alignment horizontal="center"/>
    </xf>
    <xf numFmtId="164" fontId="1" fillId="4" borderId="0" xfId="0" applyNumberFormat="1" applyFont="1" applyFill="1" applyAlignment="1">
      <alignment horizontal="center"/>
    </xf>
    <xf numFmtId="3" fontId="0" fillId="0" borderId="0" xfId="0" applyNumberFormat="1"/>
    <xf numFmtId="3" fontId="0" fillId="0" borderId="0" xfId="0" applyNumberFormat="1" applyAlignment="1">
      <alignment horizontal="center"/>
    </xf>
    <xf numFmtId="3" fontId="1" fillId="0" borderId="0" xfId="0" applyNumberFormat="1" applyFont="1" applyAlignment="1">
      <alignment horizontal="center"/>
    </xf>
    <xf numFmtId="3" fontId="0" fillId="3" borderId="0" xfId="0" applyNumberFormat="1" applyFill="1" applyAlignment="1">
      <alignment horizontal="center"/>
    </xf>
    <xf numFmtId="3" fontId="0" fillId="5" borderId="0" xfId="0" applyNumberFormat="1" applyFill="1"/>
    <xf numFmtId="164" fontId="1" fillId="6" borderId="0" xfId="0" applyNumberFormat="1" applyFont="1" applyFill="1"/>
    <xf numFmtId="164" fontId="0" fillId="0" borderId="0" xfId="0" applyNumberFormat="1"/>
    <xf numFmtId="0" fontId="2" fillId="0" borderId="0" xfId="0" applyFont="1" applyAlignment="1">
      <alignment horizontal="left" indent="1"/>
    </xf>
    <xf numFmtId="0" fontId="2" fillId="0" borderId="0" xfId="0" applyFont="1" applyAlignment="1">
      <alignment horizontal="right"/>
    </xf>
    <xf numFmtId="0" fontId="0" fillId="0" borderId="1" xfId="0" applyBorder="1" applyAlignment="1">
      <alignment horizontal="center"/>
    </xf>
    <xf numFmtId="0" fontId="1" fillId="0" borderId="2" xfId="0" applyFont="1" applyBorder="1" applyAlignment="1">
      <alignment horizontal="center"/>
    </xf>
    <xf numFmtId="0" fontId="0" fillId="0" borderId="2" xfId="0" applyBorder="1"/>
    <xf numFmtId="0" fontId="0" fillId="0" borderId="3" xfId="0" applyBorder="1"/>
    <xf numFmtId="0" fontId="2" fillId="0" borderId="4" xfId="0" applyFont="1" applyBorder="1" applyAlignment="1">
      <alignment horizontal="center"/>
    </xf>
    <xf numFmtId="0" fontId="1" fillId="0" borderId="0" xfId="0" applyFont="1" applyBorder="1"/>
    <xf numFmtId="0" fontId="0" fillId="0" borderId="4" xfId="0" applyBorder="1" applyAlignment="1">
      <alignment horizontal="center"/>
    </xf>
    <xf numFmtId="0" fontId="2" fillId="0" borderId="0" xfId="0" applyFont="1" applyBorder="1" applyAlignment="1">
      <alignment horizontal="left" indent="1"/>
    </xf>
    <xf numFmtId="0" fontId="0" fillId="0" borderId="5" xfId="0" applyBorder="1" applyAlignment="1">
      <alignment horizontal="center"/>
    </xf>
    <xf numFmtId="0" fontId="2" fillId="0" borderId="6" xfId="0" applyFont="1" applyBorder="1" applyAlignment="1">
      <alignment horizontal="left" indent="1"/>
    </xf>
    <xf numFmtId="0" fontId="1" fillId="0" borderId="0" xfId="0" applyFont="1" applyFill="1" applyBorder="1" applyAlignment="1">
      <alignment horizontal="left" indent="1"/>
    </xf>
    <xf numFmtId="0" fontId="1" fillId="0" borderId="0" xfId="0" applyFont="1" applyAlignment="1">
      <alignment horizontal="left" indent="1"/>
    </xf>
    <xf numFmtId="0" fontId="1" fillId="0" borderId="7" xfId="0" applyFont="1" applyBorder="1" applyAlignment="1">
      <alignment horizontal="center"/>
    </xf>
    <xf numFmtId="0" fontId="1" fillId="7" borderId="7" xfId="0" applyFont="1" applyFill="1" applyBorder="1" applyAlignment="1">
      <alignment horizontal="center"/>
    </xf>
    <xf numFmtId="164" fontId="0" fillId="0" borderId="7" xfId="0" applyNumberFormat="1" applyBorder="1"/>
    <xf numFmtId="164" fontId="0" fillId="0" borderId="7" xfId="0" applyNumberFormat="1" applyBorder="1" applyAlignment="1">
      <alignment horizontal="center"/>
    </xf>
    <xf numFmtId="164" fontId="0" fillId="7" borderId="7" xfId="0" applyNumberFormat="1" applyFill="1" applyBorder="1" applyAlignment="1">
      <alignment horizontal="center"/>
    </xf>
    <xf numFmtId="0" fontId="1" fillId="8" borderId="0" xfId="0" applyFont="1" applyFill="1" applyAlignment="1">
      <alignment horizontal="center" vertical="center"/>
    </xf>
    <xf numFmtId="0" fontId="1" fillId="0" borderId="0" xfId="0" applyFont="1" applyFill="1"/>
    <xf numFmtId="164" fontId="2" fillId="0" borderId="0" xfId="0" applyNumberFormat="1" applyFont="1" applyAlignment="1">
      <alignment horizontal="center"/>
    </xf>
    <xf numFmtId="0" fontId="4" fillId="0" borderId="0" xfId="0" applyFont="1" applyAlignment="1">
      <alignment horizontal="center"/>
    </xf>
    <xf numFmtId="0" fontId="0" fillId="0" borderId="0" xfId="0" applyAlignment="1">
      <alignment horizontal="left" vertical="center" wrapText="1" indent="1"/>
    </xf>
    <xf numFmtId="0" fontId="0" fillId="0" borderId="0" xfId="0" applyProtection="1"/>
    <xf numFmtId="49" fontId="0" fillId="0" borderId="0" xfId="0" applyNumberFormat="1" applyAlignment="1" applyProtection="1">
      <alignment horizontal="center" vertical="center" wrapText="1"/>
    </xf>
    <xf numFmtId="0" fontId="5" fillId="9" borderId="7" xfId="0" applyFont="1" applyFill="1" applyBorder="1" applyAlignment="1" applyProtection="1">
      <alignment vertical="center" wrapText="1"/>
    </xf>
    <xf numFmtId="0" fontId="0" fillId="0" borderId="0" xfId="0" applyProtection="1">
      <protection hidden="1"/>
    </xf>
    <xf numFmtId="0" fontId="6" fillId="10" borderId="7" xfId="0" applyFont="1" applyFill="1" applyBorder="1" applyAlignment="1" applyProtection="1">
      <alignment horizontal="center"/>
    </xf>
    <xf numFmtId="0" fontId="7" fillId="10" borderId="7" xfId="0" applyFont="1" applyFill="1" applyBorder="1" applyAlignment="1" applyProtection="1">
      <alignment horizontal="center"/>
    </xf>
    <xf numFmtId="0" fontId="6" fillId="10" borderId="7" xfId="0" applyFont="1" applyFill="1" applyBorder="1" applyAlignment="1" applyProtection="1">
      <alignment horizontal="right"/>
    </xf>
    <xf numFmtId="0" fontId="8" fillId="0" borderId="7" xfId="0" applyFont="1" applyFill="1" applyBorder="1" applyAlignment="1" applyProtection="1">
      <alignment horizontal="left" vertical="center" indent="1"/>
      <protection locked="0"/>
    </xf>
    <xf numFmtId="0" fontId="9" fillId="10" borderId="7" xfId="0" applyFont="1" applyFill="1" applyBorder="1" applyAlignment="1" applyProtection="1">
      <alignment horizontal="left" vertical="center" indent="1"/>
    </xf>
    <xf numFmtId="0" fontId="4" fillId="0" borderId="7" xfId="0" applyFont="1" applyFill="1" applyBorder="1" applyAlignment="1" applyProtection="1">
      <alignment horizontal="left" vertical="center" indent="1"/>
      <protection locked="0"/>
    </xf>
    <xf numFmtId="0" fontId="9" fillId="10" borderId="8" xfId="0" applyFont="1" applyFill="1" applyBorder="1" applyAlignment="1" applyProtection="1">
      <alignment horizontal="left" vertical="center" indent="1"/>
    </xf>
    <xf numFmtId="0" fontId="6" fillId="10" borderId="8" xfId="0" applyFont="1" applyFill="1" applyBorder="1" applyAlignment="1" applyProtection="1">
      <alignment horizontal="left"/>
    </xf>
    <xf numFmtId="0" fontId="4" fillId="0" borderId="8" xfId="0" applyFont="1" applyFill="1" applyBorder="1" applyAlignment="1" applyProtection="1">
      <alignment horizontal="left" vertical="center" indent="1"/>
      <protection locked="0"/>
    </xf>
    <xf numFmtId="0" fontId="6" fillId="10" borderId="8" xfId="0" applyFont="1" applyFill="1" applyBorder="1" applyAlignment="1" applyProtection="1">
      <alignment horizontal="right"/>
    </xf>
    <xf numFmtId="0" fontId="10" fillId="10" borderId="7"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9" xfId="0" applyFont="1" applyFill="1" applyBorder="1" applyAlignment="1" applyProtection="1">
      <alignment horizontal="center"/>
      <protection locked="0"/>
    </xf>
    <xf numFmtId="0" fontId="4" fillId="0" borderId="9" xfId="0" applyFont="1" applyFill="1" applyBorder="1" applyAlignment="1" applyProtection="1">
      <alignment horizontal="left" indent="1"/>
      <protection locked="0"/>
    </xf>
    <xf numFmtId="0" fontId="4" fillId="0" borderId="9" xfId="0" applyFont="1" applyFill="1" applyBorder="1" applyAlignment="1" applyProtection="1">
      <alignment horizontal="left" vertical="top" indent="1"/>
      <protection locked="0"/>
    </xf>
    <xf numFmtId="0" fontId="8" fillId="0" borderId="9" xfId="0" applyFont="1" applyFill="1" applyBorder="1" applyAlignment="1" applyProtection="1">
      <alignment horizontal="left" vertical="top" indent="1"/>
      <protection locked="0"/>
    </xf>
    <xf numFmtId="0" fontId="4" fillId="0" borderId="7" xfId="0" applyFont="1" applyFill="1" applyBorder="1" applyAlignment="1" applyProtection="1">
      <alignment horizontal="center"/>
      <protection locked="0"/>
    </xf>
    <xf numFmtId="0" fontId="4" fillId="0" borderId="7" xfId="0" applyFont="1" applyFill="1" applyBorder="1" applyAlignment="1" applyProtection="1">
      <alignment horizontal="left" vertical="top" indent="1"/>
      <protection locked="0"/>
    </xf>
    <xf numFmtId="0" fontId="4" fillId="0" borderId="7" xfId="0" applyFont="1" applyFill="1" applyBorder="1" applyProtection="1">
      <protection locked="0"/>
    </xf>
    <xf numFmtId="0" fontId="4" fillId="0" borderId="0" xfId="0" applyFont="1" applyProtection="1">
      <protection hidden="1"/>
    </xf>
    <xf numFmtId="0" fontId="4" fillId="0" borderId="7" xfId="0" applyFont="1" applyBorder="1" applyAlignment="1" applyProtection="1">
      <alignment horizontal="right"/>
      <protection hidden="1"/>
    </xf>
    <xf numFmtId="0" fontId="10" fillId="10" borderId="7" xfId="0" applyFont="1" applyFill="1" applyBorder="1" applyAlignment="1" applyProtection="1">
      <alignment horizontal="center"/>
      <protection hidden="1"/>
    </xf>
    <xf numFmtId="0" fontId="4" fillId="0" borderId="0" xfId="0" applyFont="1" applyAlignment="1" applyProtection="1">
      <alignment horizontal="center"/>
      <protection hidden="1"/>
    </xf>
    <xf numFmtId="164" fontId="1" fillId="0" borderId="7" xfId="0" applyNumberFormat="1" applyFont="1" applyBorder="1"/>
    <xf numFmtId="164" fontId="1" fillId="7" borderId="7" xfId="0" applyNumberFormat="1" applyFont="1" applyFill="1" applyBorder="1" applyAlignment="1">
      <alignment horizontal="center"/>
    </xf>
    <xf numFmtId="165" fontId="1" fillId="0" borderId="0" xfId="0" applyNumberFormat="1" applyFont="1"/>
    <xf numFmtId="0" fontId="13" fillId="0" borderId="0" xfId="0" applyFont="1" applyAlignment="1">
      <alignment horizontal="center" vertical="center"/>
    </xf>
    <xf numFmtId="0" fontId="15" fillId="0" borderId="0" xfId="0" applyFont="1" applyAlignment="1">
      <alignment horizontal="center"/>
    </xf>
    <xf numFmtId="0" fontId="1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Analysis - Elafino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'Value Contribution'!$G$30</c:f>
              <c:strCache>
                <c:ptCount val="1"/>
                <c:pt idx="0">
                  <c:v>Revenue</c:v>
                </c:pt>
              </c:strCache>
            </c:strRef>
          </c:tx>
          <c:spPr>
            <a:solidFill>
              <a:schemeClr val="accent1"/>
            </a:solidFill>
            <a:ln>
              <a:noFill/>
            </a:ln>
            <a:effectLst/>
          </c:spPr>
          <c:invertIfNegative val="0"/>
          <c:cat>
            <c:strRef>
              <c:f>'Value Contribution'!$F$31:$F$35</c:f>
              <c:strCache>
                <c:ptCount val="5"/>
                <c:pt idx="0">
                  <c:v>Total Ice Skate Revenue</c:v>
                </c:pt>
                <c:pt idx="1">
                  <c:v>Total Adult Hockey Revenue</c:v>
                </c:pt>
                <c:pt idx="2">
                  <c:v>Total Common Sports Revenue</c:v>
                </c:pt>
                <c:pt idx="3">
                  <c:v>Total Youth Hockey Revenue</c:v>
                </c:pt>
                <c:pt idx="4">
                  <c:v>Total Fitness Center Revenue</c:v>
                </c:pt>
              </c:strCache>
            </c:strRef>
          </c:cat>
          <c:val>
            <c:numRef>
              <c:f>'Value Contribution'!$G$31:$G$35</c:f>
              <c:numCache>
                <c:formatCode>"$"#,##0</c:formatCode>
                <c:ptCount val="5"/>
                <c:pt idx="0">
                  <c:v>960223</c:v>
                </c:pt>
                <c:pt idx="1">
                  <c:v>773935</c:v>
                </c:pt>
                <c:pt idx="2">
                  <c:v>271713</c:v>
                </c:pt>
                <c:pt idx="3">
                  <c:v>165889</c:v>
                </c:pt>
                <c:pt idx="4">
                  <c:v>78180</c:v>
                </c:pt>
              </c:numCache>
            </c:numRef>
          </c:val>
          <c:extLst>
            <c:ext xmlns:c16="http://schemas.microsoft.com/office/drawing/2014/chart" uri="{C3380CC4-5D6E-409C-BE32-E72D297353CC}">
              <c16:uniqueId val="{00000000-A3EA-4BB2-92D7-E62FCBFCC1A3}"/>
            </c:ext>
          </c:extLst>
        </c:ser>
        <c:ser>
          <c:idx val="1"/>
          <c:order val="1"/>
          <c:tx>
            <c:strRef>
              <c:f>'Value Contribution'!$H$30</c:f>
              <c:strCache>
                <c:ptCount val="1"/>
                <c:pt idx="0">
                  <c:v>COGS</c:v>
                </c:pt>
              </c:strCache>
            </c:strRef>
          </c:tx>
          <c:spPr>
            <a:solidFill>
              <a:schemeClr val="accent2"/>
            </a:solidFill>
            <a:ln>
              <a:noFill/>
            </a:ln>
            <a:effectLst/>
          </c:spPr>
          <c:invertIfNegative val="0"/>
          <c:cat>
            <c:strRef>
              <c:f>'Value Contribution'!$F$31:$F$35</c:f>
              <c:strCache>
                <c:ptCount val="5"/>
                <c:pt idx="0">
                  <c:v>Total Ice Skate Revenue</c:v>
                </c:pt>
                <c:pt idx="1">
                  <c:v>Total Adult Hockey Revenue</c:v>
                </c:pt>
                <c:pt idx="2">
                  <c:v>Total Common Sports Revenue</c:v>
                </c:pt>
                <c:pt idx="3">
                  <c:v>Total Youth Hockey Revenue</c:v>
                </c:pt>
                <c:pt idx="4">
                  <c:v>Total Fitness Center Revenue</c:v>
                </c:pt>
              </c:strCache>
            </c:strRef>
          </c:cat>
          <c:val>
            <c:numRef>
              <c:f>'Value Contribution'!$H$31:$H$35</c:f>
              <c:numCache>
                <c:formatCode>"$"#,##0</c:formatCode>
                <c:ptCount val="5"/>
                <c:pt idx="0">
                  <c:v>114783</c:v>
                </c:pt>
                <c:pt idx="1">
                  <c:v>177822</c:v>
                </c:pt>
                <c:pt idx="2">
                  <c:v>120368</c:v>
                </c:pt>
                <c:pt idx="3">
                  <c:v>116712</c:v>
                </c:pt>
                <c:pt idx="4">
                  <c:v>100043</c:v>
                </c:pt>
              </c:numCache>
            </c:numRef>
          </c:val>
          <c:extLst>
            <c:ext xmlns:c16="http://schemas.microsoft.com/office/drawing/2014/chart" uri="{C3380CC4-5D6E-409C-BE32-E72D297353CC}">
              <c16:uniqueId val="{00000001-A3EA-4BB2-92D7-E62FCBFCC1A3}"/>
            </c:ext>
          </c:extLst>
        </c:ser>
        <c:dLbls>
          <c:showLegendKey val="0"/>
          <c:showVal val="0"/>
          <c:showCatName val="0"/>
          <c:showSerName val="0"/>
          <c:showPercent val="0"/>
          <c:showBubbleSize val="0"/>
        </c:dLbls>
        <c:gapWidth val="219"/>
        <c:overlap val="-27"/>
        <c:axId val="454101760"/>
        <c:axId val="454102088"/>
      </c:barChart>
      <c:lineChart>
        <c:grouping val="standard"/>
        <c:varyColors val="0"/>
        <c:ser>
          <c:idx val="2"/>
          <c:order val="2"/>
          <c:tx>
            <c:strRef>
              <c:f>'Value Contribution'!$I$30</c:f>
              <c:strCache>
                <c:ptCount val="1"/>
                <c:pt idx="0">
                  <c:v>Gross Profit (Value)</c:v>
                </c:pt>
              </c:strCache>
            </c:strRef>
          </c:tx>
          <c:spPr>
            <a:ln w="28575" cap="rnd">
              <a:solidFill>
                <a:schemeClr val="accent3"/>
              </a:solidFill>
              <a:round/>
            </a:ln>
            <a:effectLst/>
          </c:spPr>
          <c:marker>
            <c:symbol val="none"/>
          </c:marker>
          <c:cat>
            <c:strRef>
              <c:f>'Value Contribution'!$F$31:$F$35</c:f>
              <c:strCache>
                <c:ptCount val="5"/>
                <c:pt idx="0">
                  <c:v>Total Ice Skate Revenue</c:v>
                </c:pt>
                <c:pt idx="1">
                  <c:v>Total Adult Hockey Revenue</c:v>
                </c:pt>
                <c:pt idx="2">
                  <c:v>Total Common Sports Revenue</c:v>
                </c:pt>
                <c:pt idx="3">
                  <c:v>Total Youth Hockey Revenue</c:v>
                </c:pt>
                <c:pt idx="4">
                  <c:v>Total Fitness Center Revenue</c:v>
                </c:pt>
              </c:strCache>
            </c:strRef>
          </c:cat>
          <c:val>
            <c:numRef>
              <c:f>'Value Contribution'!$I$31:$I$35</c:f>
              <c:numCache>
                <c:formatCode>"$"#,##0</c:formatCode>
                <c:ptCount val="5"/>
                <c:pt idx="0">
                  <c:v>845440</c:v>
                </c:pt>
                <c:pt idx="1">
                  <c:v>596113</c:v>
                </c:pt>
                <c:pt idx="2">
                  <c:v>151345</c:v>
                </c:pt>
                <c:pt idx="3">
                  <c:v>49177</c:v>
                </c:pt>
                <c:pt idx="4">
                  <c:v>-21863</c:v>
                </c:pt>
              </c:numCache>
            </c:numRef>
          </c:val>
          <c:smooth val="0"/>
          <c:extLst>
            <c:ext xmlns:c16="http://schemas.microsoft.com/office/drawing/2014/chart" uri="{C3380CC4-5D6E-409C-BE32-E72D297353CC}">
              <c16:uniqueId val="{00000002-A3EA-4BB2-92D7-E62FCBFCC1A3}"/>
            </c:ext>
          </c:extLst>
        </c:ser>
        <c:dLbls>
          <c:showLegendKey val="0"/>
          <c:showVal val="0"/>
          <c:showCatName val="0"/>
          <c:showSerName val="0"/>
          <c:showPercent val="0"/>
          <c:showBubbleSize val="0"/>
        </c:dLbls>
        <c:marker val="1"/>
        <c:smooth val="0"/>
        <c:axId val="454101760"/>
        <c:axId val="454102088"/>
      </c:lineChart>
      <c:catAx>
        <c:axId val="45410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102088"/>
        <c:crosses val="autoZero"/>
        <c:auto val="1"/>
        <c:lblAlgn val="ctr"/>
        <c:lblOffset val="100"/>
        <c:noMultiLvlLbl val="0"/>
      </c:catAx>
      <c:valAx>
        <c:axId val="4541020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10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1838325</xdr:colOff>
      <xdr:row>4</xdr:row>
      <xdr:rowOff>142875</xdr:rowOff>
    </xdr:from>
    <xdr:to>
      <xdr:col>4</xdr:col>
      <xdr:colOff>4286592</xdr:colOff>
      <xdr:row>18</xdr:row>
      <xdr:rowOff>152718</xdr:rowOff>
    </xdr:to>
    <xdr:pic>
      <xdr:nvPicPr>
        <xdr:cNvPr id="4" name="Picture 3">
          <a:extLst>
            <a:ext uri="{FF2B5EF4-FFF2-40B4-BE49-F238E27FC236}">
              <a16:creationId xmlns:a16="http://schemas.microsoft.com/office/drawing/2014/main" id="{EBD1F03A-DBA3-498F-98BF-26DD73B0D5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6725" y="1514475"/>
          <a:ext cx="2448267" cy="2276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3566583</xdr:colOff>
      <xdr:row>49</xdr:row>
      <xdr:rowOff>83607</xdr:rowOff>
    </xdr:from>
    <xdr:to>
      <xdr:col>11</xdr:col>
      <xdr:colOff>391583</xdr:colOff>
      <xdr:row>66</xdr:row>
      <xdr:rowOff>128057</xdr:rowOff>
    </xdr:to>
    <xdr:graphicFrame macro="">
      <xdr:nvGraphicFramePr>
        <xdr:cNvPr id="2" name="Chart 1">
          <a:extLst>
            <a:ext uri="{FF2B5EF4-FFF2-40B4-BE49-F238E27FC236}">
              <a16:creationId xmlns:a16="http://schemas.microsoft.com/office/drawing/2014/main" id="{4CD60740-79EE-42D7-A7B4-C0A5B7CDC7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workbookViewId="0">
      <selection activeCell="E22" sqref="E22"/>
    </sheetView>
  </sheetViews>
  <sheetFormatPr defaultRowHeight="12.75" x14ac:dyDescent="0.2"/>
  <cols>
    <col min="5" max="5" width="90.7109375" customWidth="1"/>
  </cols>
  <sheetData>
    <row r="1" spans="5:5" ht="69.95" customHeight="1" x14ac:dyDescent="0.2"/>
    <row r="2" spans="5:5" x14ac:dyDescent="0.2">
      <c r="E2" s="1"/>
    </row>
    <row r="19" spans="3:5" x14ac:dyDescent="0.2">
      <c r="D19" s="61"/>
      <c r="E19" s="62"/>
    </row>
    <row r="20" spans="3:5" ht="26.25" x14ac:dyDescent="0.2">
      <c r="E20" s="91" t="s">
        <v>247</v>
      </c>
    </row>
    <row r="21" spans="3:5" x14ac:dyDescent="0.2">
      <c r="E21" s="92" t="s">
        <v>245</v>
      </c>
    </row>
    <row r="22" spans="3:5" ht="15" x14ac:dyDescent="0.25">
      <c r="E22" s="93" t="s">
        <v>246</v>
      </c>
    </row>
    <row r="23" spans="3:5" x14ac:dyDescent="0.2">
      <c r="E23" s="59"/>
    </row>
    <row r="24" spans="3:5" ht="90" x14ac:dyDescent="0.2">
      <c r="C24" s="60"/>
      <c r="E24" s="63" t="s">
        <v>212</v>
      </c>
    </row>
    <row r="25" spans="3:5" x14ac:dyDescent="0.2">
      <c r="E25" s="61"/>
    </row>
    <row r="26" spans="3:5" x14ac:dyDescent="0.2">
      <c r="C26" s="60"/>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64"/>
  <sheetViews>
    <sheetView workbookViewId="0">
      <selection activeCell="D24" sqref="D24"/>
    </sheetView>
  </sheetViews>
  <sheetFormatPr defaultRowHeight="12.75" x14ac:dyDescent="0.2"/>
  <cols>
    <col min="1" max="1" width="1.7109375" style="64" customWidth="1"/>
    <col min="2" max="2" width="5.140625" style="64" customWidth="1"/>
    <col min="3" max="3" width="9.28515625" style="64" customWidth="1"/>
    <col min="4" max="4" width="62.28515625" style="64" customWidth="1"/>
    <col min="5" max="6" width="6.85546875" style="64" customWidth="1"/>
    <col min="7" max="16384" width="9.140625" style="64"/>
  </cols>
  <sheetData>
    <row r="1" spans="2:6" ht="5.25" customHeight="1" x14ac:dyDescent="0.2"/>
    <row r="2" spans="2:6" ht="15.75" x14ac:dyDescent="0.25">
      <c r="B2" s="65"/>
      <c r="C2" s="65"/>
      <c r="D2" s="66" t="s">
        <v>213</v>
      </c>
      <c r="E2" s="65"/>
      <c r="F2" s="65"/>
    </row>
    <row r="3" spans="2:6" x14ac:dyDescent="0.2">
      <c r="B3" s="65"/>
      <c r="C3" s="67"/>
      <c r="D3" s="68" t="s">
        <v>227</v>
      </c>
      <c r="E3" s="69"/>
      <c r="F3" s="65"/>
    </row>
    <row r="4" spans="2:6" x14ac:dyDescent="0.2">
      <c r="B4" s="65"/>
      <c r="C4" s="67"/>
      <c r="D4" s="70" t="s">
        <v>214</v>
      </c>
      <c r="E4" s="69"/>
      <c r="F4" s="67"/>
    </row>
    <row r="5" spans="2:6" x14ac:dyDescent="0.2">
      <c r="B5" s="71" t="s">
        <v>215</v>
      </c>
      <c r="C5" s="72"/>
      <c r="D5" s="73"/>
      <c r="E5" s="71"/>
      <c r="F5" s="67"/>
    </row>
    <row r="6" spans="2:6" x14ac:dyDescent="0.2">
      <c r="B6" s="71" t="s">
        <v>215</v>
      </c>
      <c r="C6" s="72"/>
      <c r="D6" s="73"/>
      <c r="E6" s="71"/>
      <c r="F6" s="67"/>
    </row>
    <row r="7" spans="2:6" x14ac:dyDescent="0.2">
      <c r="B7" s="71" t="s">
        <v>215</v>
      </c>
      <c r="C7" s="72"/>
      <c r="D7" s="73"/>
      <c r="E7" s="71"/>
      <c r="F7" s="67"/>
    </row>
    <row r="8" spans="2:6" x14ac:dyDescent="0.2">
      <c r="B8" s="71" t="s">
        <v>216</v>
      </c>
      <c r="C8" s="72"/>
      <c r="D8" s="73"/>
      <c r="E8" s="71"/>
      <c r="F8" s="67"/>
    </row>
    <row r="9" spans="2:6" x14ac:dyDescent="0.2">
      <c r="B9" s="71" t="s">
        <v>216</v>
      </c>
      <c r="C9" s="74"/>
      <c r="D9" s="73"/>
      <c r="E9" s="75" t="s">
        <v>217</v>
      </c>
      <c r="F9" s="75" t="s">
        <v>218</v>
      </c>
    </row>
    <row r="10" spans="2:6" x14ac:dyDescent="0.2">
      <c r="B10" s="75" t="s">
        <v>219</v>
      </c>
      <c r="C10" s="75" t="s">
        <v>220</v>
      </c>
      <c r="D10" s="75" t="s">
        <v>221</v>
      </c>
      <c r="E10" s="75" t="s">
        <v>222</v>
      </c>
      <c r="F10" s="75" t="s">
        <v>222</v>
      </c>
    </row>
    <row r="11" spans="2:6" x14ac:dyDescent="0.2">
      <c r="B11" s="76">
        <v>0</v>
      </c>
      <c r="C11" s="77" t="s">
        <v>223</v>
      </c>
      <c r="D11" s="78" t="s">
        <v>228</v>
      </c>
      <c r="E11" s="77" t="s">
        <v>224</v>
      </c>
      <c r="F11" s="77" t="s">
        <v>234</v>
      </c>
    </row>
    <row r="12" spans="2:6" x14ac:dyDescent="0.2">
      <c r="B12" s="76">
        <v>1</v>
      </c>
      <c r="C12" s="77"/>
      <c r="D12" s="80" t="s">
        <v>229</v>
      </c>
      <c r="E12" s="77" t="s">
        <v>224</v>
      </c>
      <c r="F12" s="77" t="s">
        <v>234</v>
      </c>
    </row>
    <row r="13" spans="2:6" x14ac:dyDescent="0.2">
      <c r="B13" s="76">
        <f>B12+1</f>
        <v>2</v>
      </c>
      <c r="C13" s="77" t="s">
        <v>239</v>
      </c>
      <c r="D13" s="79" t="s">
        <v>240</v>
      </c>
      <c r="E13" s="77" t="s">
        <v>224</v>
      </c>
      <c r="F13" s="77" t="s">
        <v>234</v>
      </c>
    </row>
    <row r="14" spans="2:6" x14ac:dyDescent="0.2">
      <c r="B14" s="76">
        <f t="shared" ref="B14:B61" si="0">B13+1</f>
        <v>3</v>
      </c>
      <c r="C14" s="77" t="s">
        <v>235</v>
      </c>
      <c r="D14" s="79" t="s">
        <v>230</v>
      </c>
      <c r="E14" s="77" t="s">
        <v>224</v>
      </c>
      <c r="F14" s="77" t="s">
        <v>234</v>
      </c>
    </row>
    <row r="15" spans="2:6" x14ac:dyDescent="0.2">
      <c r="B15" s="76">
        <f t="shared" si="0"/>
        <v>4</v>
      </c>
      <c r="C15" s="77" t="s">
        <v>235</v>
      </c>
      <c r="D15" s="79" t="s">
        <v>231</v>
      </c>
      <c r="E15" s="77" t="s">
        <v>224</v>
      </c>
      <c r="F15" s="77" t="s">
        <v>234</v>
      </c>
    </row>
    <row r="16" spans="2:6" x14ac:dyDescent="0.2">
      <c r="B16" s="76">
        <f t="shared" si="0"/>
        <v>5</v>
      </c>
      <c r="C16" s="77" t="s">
        <v>235</v>
      </c>
      <c r="D16" s="79" t="s">
        <v>232</v>
      </c>
      <c r="E16" s="77" t="s">
        <v>224</v>
      </c>
      <c r="F16" s="77" t="s">
        <v>234</v>
      </c>
    </row>
    <row r="17" spans="2:6" x14ac:dyDescent="0.2">
      <c r="B17" s="76">
        <f t="shared" si="0"/>
        <v>6</v>
      </c>
      <c r="C17" s="77" t="s">
        <v>235</v>
      </c>
      <c r="D17" s="79" t="s">
        <v>233</v>
      </c>
      <c r="E17" s="77" t="s">
        <v>224</v>
      </c>
      <c r="F17" s="77" t="s">
        <v>234</v>
      </c>
    </row>
    <row r="18" spans="2:6" x14ac:dyDescent="0.2">
      <c r="B18" s="76">
        <f t="shared" si="0"/>
        <v>7</v>
      </c>
      <c r="C18" s="77" t="s">
        <v>237</v>
      </c>
      <c r="D18" s="79" t="s">
        <v>236</v>
      </c>
      <c r="E18" s="77" t="s">
        <v>224</v>
      </c>
      <c r="F18" s="77" t="s">
        <v>234</v>
      </c>
    </row>
    <row r="19" spans="2:6" x14ac:dyDescent="0.2">
      <c r="B19" s="76">
        <f t="shared" si="0"/>
        <v>8</v>
      </c>
      <c r="C19" s="77" t="s">
        <v>238</v>
      </c>
      <c r="D19" s="79" t="s">
        <v>241</v>
      </c>
      <c r="E19" s="77" t="s">
        <v>224</v>
      </c>
      <c r="F19" s="77" t="s">
        <v>234</v>
      </c>
    </row>
    <row r="20" spans="2:6" x14ac:dyDescent="0.2">
      <c r="B20" s="76">
        <f t="shared" si="0"/>
        <v>9</v>
      </c>
      <c r="C20" s="77" t="s">
        <v>238</v>
      </c>
      <c r="D20" s="79" t="s">
        <v>242</v>
      </c>
      <c r="E20" s="77" t="s">
        <v>224</v>
      </c>
      <c r="F20" s="77" t="s">
        <v>234</v>
      </c>
    </row>
    <row r="21" spans="2:6" x14ac:dyDescent="0.2">
      <c r="B21" s="76">
        <f t="shared" si="0"/>
        <v>10</v>
      </c>
      <c r="C21" s="77" t="s">
        <v>243</v>
      </c>
      <c r="D21" s="79" t="s">
        <v>244</v>
      </c>
      <c r="E21" s="77" t="s">
        <v>224</v>
      </c>
      <c r="F21" s="77" t="s">
        <v>234</v>
      </c>
    </row>
    <row r="22" spans="2:6" x14ac:dyDescent="0.2">
      <c r="B22" s="76">
        <f t="shared" si="0"/>
        <v>11</v>
      </c>
      <c r="C22" s="77"/>
      <c r="D22" s="79"/>
      <c r="E22" s="77"/>
      <c r="F22" s="77"/>
    </row>
    <row r="23" spans="2:6" x14ac:dyDescent="0.2">
      <c r="B23" s="76">
        <f t="shared" si="0"/>
        <v>12</v>
      </c>
      <c r="C23" s="77"/>
      <c r="D23" s="79"/>
      <c r="E23" s="77"/>
      <c r="F23" s="77"/>
    </row>
    <row r="24" spans="2:6" x14ac:dyDescent="0.2">
      <c r="B24" s="76">
        <f t="shared" si="0"/>
        <v>13</v>
      </c>
      <c r="C24" s="77"/>
      <c r="D24" s="79"/>
      <c r="E24" s="77"/>
      <c r="F24" s="77"/>
    </row>
    <row r="25" spans="2:6" x14ac:dyDescent="0.2">
      <c r="B25" s="76">
        <f t="shared" si="0"/>
        <v>14</v>
      </c>
      <c r="C25" s="77"/>
      <c r="D25" s="79"/>
      <c r="E25" s="77"/>
      <c r="F25" s="77"/>
    </row>
    <row r="26" spans="2:6" x14ac:dyDescent="0.2">
      <c r="B26" s="76">
        <f t="shared" si="0"/>
        <v>15</v>
      </c>
      <c r="C26" s="77"/>
      <c r="D26" s="79"/>
      <c r="E26" s="77"/>
      <c r="F26" s="77"/>
    </row>
    <row r="27" spans="2:6" x14ac:dyDescent="0.2">
      <c r="B27" s="76">
        <f t="shared" si="0"/>
        <v>16</v>
      </c>
      <c r="C27" s="77"/>
      <c r="D27" s="80"/>
      <c r="E27" s="77"/>
      <c r="F27" s="77"/>
    </row>
    <row r="28" spans="2:6" x14ac:dyDescent="0.2">
      <c r="B28" s="76">
        <f t="shared" si="0"/>
        <v>17</v>
      </c>
      <c r="C28" s="77"/>
      <c r="D28" s="79"/>
      <c r="E28" s="77"/>
      <c r="F28" s="77"/>
    </row>
    <row r="29" spans="2:6" x14ac:dyDescent="0.2">
      <c r="B29" s="76">
        <f t="shared" si="0"/>
        <v>18</v>
      </c>
      <c r="C29" s="81"/>
      <c r="D29" s="79"/>
      <c r="E29" s="77"/>
      <c r="F29" s="77"/>
    </row>
    <row r="30" spans="2:6" x14ac:dyDescent="0.2">
      <c r="B30" s="76">
        <f t="shared" si="0"/>
        <v>19</v>
      </c>
      <c r="C30" s="81"/>
      <c r="D30" s="79"/>
      <c r="E30" s="77"/>
      <c r="F30" s="77"/>
    </row>
    <row r="31" spans="2:6" x14ac:dyDescent="0.2">
      <c r="B31" s="76">
        <f t="shared" si="0"/>
        <v>20</v>
      </c>
      <c r="C31" s="81"/>
      <c r="D31" s="79"/>
      <c r="E31" s="77"/>
      <c r="F31" s="77"/>
    </row>
    <row r="32" spans="2:6" x14ac:dyDescent="0.2">
      <c r="B32" s="76">
        <f t="shared" si="0"/>
        <v>21</v>
      </c>
      <c r="C32" s="81"/>
      <c r="D32" s="79"/>
      <c r="E32" s="77"/>
      <c r="F32" s="77"/>
    </row>
    <row r="33" spans="2:6" x14ac:dyDescent="0.2">
      <c r="B33" s="76">
        <f t="shared" si="0"/>
        <v>22</v>
      </c>
      <c r="C33" s="77"/>
      <c r="D33" s="79"/>
      <c r="E33" s="77"/>
      <c r="F33" s="81"/>
    </row>
    <row r="34" spans="2:6" x14ac:dyDescent="0.2">
      <c r="B34" s="76">
        <f t="shared" si="0"/>
        <v>23</v>
      </c>
      <c r="C34" s="81"/>
      <c r="D34" s="79"/>
      <c r="E34" s="77"/>
      <c r="F34" s="81"/>
    </row>
    <row r="35" spans="2:6" x14ac:dyDescent="0.2">
      <c r="B35" s="76">
        <f t="shared" si="0"/>
        <v>24</v>
      </c>
      <c r="C35" s="81"/>
      <c r="D35" s="79"/>
      <c r="E35" s="77"/>
      <c r="F35" s="77"/>
    </row>
    <row r="36" spans="2:6" x14ac:dyDescent="0.2">
      <c r="B36" s="76">
        <f t="shared" si="0"/>
        <v>25</v>
      </c>
      <c r="C36" s="81"/>
      <c r="D36" s="82"/>
      <c r="E36" s="81"/>
      <c r="F36" s="81"/>
    </row>
    <row r="37" spans="2:6" x14ac:dyDescent="0.2">
      <c r="B37" s="76">
        <f t="shared" si="0"/>
        <v>26</v>
      </c>
      <c r="C37" s="81"/>
      <c r="D37" s="82"/>
      <c r="E37" s="81"/>
      <c r="F37" s="81"/>
    </row>
    <row r="38" spans="2:6" x14ac:dyDescent="0.2">
      <c r="B38" s="76">
        <f t="shared" si="0"/>
        <v>27</v>
      </c>
      <c r="C38" s="81"/>
      <c r="D38" s="82"/>
      <c r="E38" s="81"/>
      <c r="F38" s="81"/>
    </row>
    <row r="39" spans="2:6" x14ac:dyDescent="0.2">
      <c r="B39" s="76">
        <f t="shared" si="0"/>
        <v>28</v>
      </c>
      <c r="C39" s="81"/>
      <c r="D39" s="82"/>
      <c r="E39" s="81"/>
      <c r="F39" s="81"/>
    </row>
    <row r="40" spans="2:6" x14ac:dyDescent="0.2">
      <c r="B40" s="76">
        <f t="shared" si="0"/>
        <v>29</v>
      </c>
      <c r="C40" s="81"/>
      <c r="D40" s="82"/>
      <c r="E40" s="81"/>
      <c r="F40" s="81"/>
    </row>
    <row r="41" spans="2:6" x14ac:dyDescent="0.2">
      <c r="B41" s="76">
        <f t="shared" si="0"/>
        <v>30</v>
      </c>
      <c r="C41" s="81"/>
      <c r="D41" s="82"/>
      <c r="E41" s="81"/>
      <c r="F41" s="81"/>
    </row>
    <row r="42" spans="2:6" x14ac:dyDescent="0.2">
      <c r="B42" s="76">
        <f t="shared" si="0"/>
        <v>31</v>
      </c>
      <c r="C42" s="81"/>
      <c r="D42" s="82"/>
      <c r="E42" s="81"/>
      <c r="F42" s="81"/>
    </row>
    <row r="43" spans="2:6" x14ac:dyDescent="0.2">
      <c r="B43" s="76">
        <f t="shared" si="0"/>
        <v>32</v>
      </c>
      <c r="C43" s="81"/>
      <c r="D43" s="82"/>
      <c r="E43" s="81"/>
      <c r="F43" s="81"/>
    </row>
    <row r="44" spans="2:6" x14ac:dyDescent="0.2">
      <c r="B44" s="76">
        <f t="shared" si="0"/>
        <v>33</v>
      </c>
      <c r="C44" s="81"/>
      <c r="D44" s="82"/>
      <c r="E44" s="81"/>
      <c r="F44" s="81"/>
    </row>
    <row r="45" spans="2:6" x14ac:dyDescent="0.2">
      <c r="B45" s="76">
        <f t="shared" si="0"/>
        <v>34</v>
      </c>
      <c r="C45" s="81"/>
      <c r="D45" s="82"/>
      <c r="E45" s="81"/>
      <c r="F45" s="81"/>
    </row>
    <row r="46" spans="2:6" x14ac:dyDescent="0.2">
      <c r="B46" s="76">
        <f t="shared" si="0"/>
        <v>35</v>
      </c>
      <c r="C46" s="81"/>
      <c r="D46" s="82"/>
      <c r="E46" s="81"/>
      <c r="F46" s="81"/>
    </row>
    <row r="47" spans="2:6" x14ac:dyDescent="0.2">
      <c r="B47" s="76">
        <f t="shared" si="0"/>
        <v>36</v>
      </c>
      <c r="C47" s="81"/>
      <c r="D47" s="82"/>
      <c r="E47" s="81"/>
      <c r="F47" s="81"/>
    </row>
    <row r="48" spans="2:6" x14ac:dyDescent="0.2">
      <c r="B48" s="76">
        <f t="shared" si="0"/>
        <v>37</v>
      </c>
      <c r="C48" s="81"/>
      <c r="D48" s="82"/>
      <c r="E48" s="81"/>
      <c r="F48" s="81"/>
    </row>
    <row r="49" spans="2:6" x14ac:dyDescent="0.2">
      <c r="B49" s="76">
        <f t="shared" si="0"/>
        <v>38</v>
      </c>
      <c r="C49" s="81"/>
      <c r="D49" s="82"/>
      <c r="E49" s="81"/>
      <c r="F49" s="81"/>
    </row>
    <row r="50" spans="2:6" x14ac:dyDescent="0.2">
      <c r="B50" s="76">
        <f t="shared" si="0"/>
        <v>39</v>
      </c>
      <c r="C50" s="81"/>
      <c r="D50" s="82"/>
      <c r="E50" s="81"/>
      <c r="F50" s="81"/>
    </row>
    <row r="51" spans="2:6" x14ac:dyDescent="0.2">
      <c r="B51" s="76">
        <f t="shared" si="0"/>
        <v>40</v>
      </c>
      <c r="C51" s="81"/>
      <c r="D51" s="82"/>
      <c r="E51" s="81"/>
      <c r="F51" s="81"/>
    </row>
    <row r="52" spans="2:6" x14ac:dyDescent="0.2">
      <c r="B52" s="76">
        <f t="shared" si="0"/>
        <v>41</v>
      </c>
      <c r="C52" s="81"/>
      <c r="D52" s="82"/>
      <c r="E52" s="81"/>
      <c r="F52" s="81"/>
    </row>
    <row r="53" spans="2:6" x14ac:dyDescent="0.2">
      <c r="B53" s="76">
        <f t="shared" si="0"/>
        <v>42</v>
      </c>
      <c r="C53" s="81"/>
      <c r="D53" s="82"/>
      <c r="E53" s="81"/>
      <c r="F53" s="81"/>
    </row>
    <row r="54" spans="2:6" x14ac:dyDescent="0.2">
      <c r="B54" s="76">
        <f t="shared" si="0"/>
        <v>43</v>
      </c>
      <c r="C54" s="81"/>
      <c r="D54" s="82"/>
      <c r="E54" s="81"/>
      <c r="F54" s="81"/>
    </row>
    <row r="55" spans="2:6" x14ac:dyDescent="0.2">
      <c r="B55" s="76">
        <f t="shared" si="0"/>
        <v>44</v>
      </c>
      <c r="C55" s="81"/>
      <c r="D55" s="82"/>
      <c r="E55" s="81"/>
      <c r="F55" s="81"/>
    </row>
    <row r="56" spans="2:6" x14ac:dyDescent="0.2">
      <c r="B56" s="76">
        <f t="shared" si="0"/>
        <v>45</v>
      </c>
      <c r="C56" s="81"/>
      <c r="D56" s="82"/>
      <c r="E56" s="81"/>
      <c r="F56" s="81"/>
    </row>
    <row r="57" spans="2:6" x14ac:dyDescent="0.2">
      <c r="B57" s="76">
        <f t="shared" si="0"/>
        <v>46</v>
      </c>
      <c r="C57" s="81"/>
      <c r="D57" s="82"/>
      <c r="E57" s="81"/>
      <c r="F57" s="81"/>
    </row>
    <row r="58" spans="2:6" x14ac:dyDescent="0.2">
      <c r="B58" s="76">
        <f t="shared" si="0"/>
        <v>47</v>
      </c>
      <c r="C58" s="81"/>
      <c r="D58" s="82"/>
      <c r="E58" s="81"/>
      <c r="F58" s="81"/>
    </row>
    <row r="59" spans="2:6" x14ac:dyDescent="0.2">
      <c r="B59" s="76">
        <f t="shared" si="0"/>
        <v>48</v>
      </c>
      <c r="C59" s="81"/>
      <c r="D59" s="82"/>
      <c r="E59" s="81"/>
      <c r="F59" s="81"/>
    </row>
    <row r="60" spans="2:6" x14ac:dyDescent="0.2">
      <c r="B60" s="76">
        <f t="shared" si="0"/>
        <v>49</v>
      </c>
      <c r="C60" s="83"/>
      <c r="D60" s="82"/>
      <c r="E60" s="83"/>
      <c r="F60" s="83"/>
    </row>
    <row r="61" spans="2:6" x14ac:dyDescent="0.2">
      <c r="B61" s="76">
        <f t="shared" si="0"/>
        <v>50</v>
      </c>
      <c r="C61" s="83"/>
      <c r="D61" s="82"/>
      <c r="E61" s="83"/>
      <c r="F61" s="83"/>
    </row>
    <row r="62" spans="2:6" x14ac:dyDescent="0.2">
      <c r="B62" s="84"/>
      <c r="C62" s="84"/>
      <c r="D62" s="84"/>
      <c r="E62" s="85" t="s">
        <v>225</v>
      </c>
      <c r="F62" s="85" t="s">
        <v>226</v>
      </c>
    </row>
    <row r="63" spans="2:6" x14ac:dyDescent="0.2">
      <c r="B63" s="84"/>
      <c r="C63" s="84"/>
      <c r="D63" s="84"/>
      <c r="E63" s="86"/>
      <c r="F63" s="86"/>
    </row>
    <row r="64" spans="2:6" x14ac:dyDescent="0.2">
      <c r="B64" s="84"/>
      <c r="C64" s="84"/>
      <c r="D64" s="84"/>
      <c r="E64" s="87"/>
      <c r="F64" s="87"/>
    </row>
  </sheetData>
  <sheetProtection password="A5A0" sheet="1" objects="1" scenario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9"/>
  <sheetViews>
    <sheetView zoomScale="90" zoomScaleNormal="90" workbookViewId="0">
      <selection activeCell="F37" sqref="F36:F37"/>
    </sheetView>
  </sheetViews>
  <sheetFormatPr defaultRowHeight="12.75" x14ac:dyDescent="0.2"/>
  <cols>
    <col min="1" max="1" width="8" style="1" customWidth="1"/>
    <col min="2" max="2" width="43" customWidth="1"/>
    <col min="3" max="3" width="13" style="5" customWidth="1"/>
    <col min="4" max="4" width="4.85546875" style="30" customWidth="1"/>
    <col min="5" max="5" width="11.42578125" style="1" customWidth="1"/>
    <col min="6" max="6" width="53.5703125" customWidth="1"/>
    <col min="7" max="7" width="11.140625" customWidth="1"/>
    <col min="8" max="8" width="11.28515625" customWidth="1"/>
    <col min="9" max="9" width="20.7109375" customWidth="1"/>
  </cols>
  <sheetData>
    <row r="1" spans="1:9" ht="26.25" customHeight="1" x14ac:dyDescent="0.2">
      <c r="B1" s="56" t="s">
        <v>208</v>
      </c>
    </row>
    <row r="2" spans="1:9" x14ac:dyDescent="0.2">
      <c r="B2" s="10" t="s">
        <v>209</v>
      </c>
    </row>
    <row r="4" spans="1:9" x14ac:dyDescent="0.2">
      <c r="B4" s="57" t="s">
        <v>196</v>
      </c>
      <c r="F4" s="21" t="s">
        <v>178</v>
      </c>
      <c r="G4" s="20">
        <f>C53</f>
        <v>2249940</v>
      </c>
    </row>
    <row r="6" spans="1:9" x14ac:dyDescent="0.2">
      <c r="A6" s="23" t="s">
        <v>97</v>
      </c>
      <c r="B6" s="2" t="s">
        <v>1</v>
      </c>
      <c r="C6" s="5" t="s">
        <v>0</v>
      </c>
      <c r="D6" s="31"/>
      <c r="E6" s="1">
        <v>6000</v>
      </c>
      <c r="F6" s="2" t="s">
        <v>44</v>
      </c>
      <c r="G6" s="5"/>
    </row>
    <row r="7" spans="1:9" x14ac:dyDescent="0.2">
      <c r="A7" s="23" t="s">
        <v>98</v>
      </c>
      <c r="B7" s="10" t="s">
        <v>31</v>
      </c>
      <c r="C7" s="8">
        <v>303503</v>
      </c>
      <c r="D7" s="31"/>
      <c r="E7" s="1">
        <v>6005</v>
      </c>
      <c r="F7" s="10" t="s">
        <v>188</v>
      </c>
      <c r="G7" s="5">
        <v>400171</v>
      </c>
      <c r="H7" s="7">
        <f>G7/4</f>
        <v>100042.75</v>
      </c>
      <c r="I7" s="10" t="s">
        <v>211</v>
      </c>
    </row>
    <row r="8" spans="1:9" x14ac:dyDescent="0.2">
      <c r="A8" s="23" t="s">
        <v>99</v>
      </c>
      <c r="B8" s="10" t="s">
        <v>22</v>
      </c>
      <c r="C8" s="8">
        <v>83010</v>
      </c>
      <c r="D8" s="31"/>
      <c r="E8" s="1">
        <v>6010</v>
      </c>
      <c r="F8" t="s">
        <v>45</v>
      </c>
      <c r="G8" s="5">
        <v>106945</v>
      </c>
      <c r="H8" s="7"/>
    </row>
    <row r="9" spans="1:9" x14ac:dyDescent="0.2">
      <c r="A9" s="23" t="s">
        <v>100</v>
      </c>
      <c r="B9" t="s">
        <v>29</v>
      </c>
      <c r="C9" s="5">
        <v>78000</v>
      </c>
      <c r="D9" s="31"/>
      <c r="E9" s="1">
        <v>6015</v>
      </c>
      <c r="F9" t="s">
        <v>46</v>
      </c>
      <c r="G9" s="5">
        <v>77779</v>
      </c>
      <c r="H9" s="7"/>
    </row>
    <row r="10" spans="1:9" x14ac:dyDescent="0.2">
      <c r="A10" s="23" t="s">
        <v>101</v>
      </c>
      <c r="B10" t="s">
        <v>3</v>
      </c>
      <c r="C10" s="5">
        <v>76875</v>
      </c>
      <c r="D10" s="31"/>
      <c r="E10" s="1">
        <v>6020</v>
      </c>
      <c r="F10" t="s">
        <v>47</v>
      </c>
      <c r="G10" s="5">
        <v>14741</v>
      </c>
      <c r="H10" s="7"/>
    </row>
    <row r="11" spans="1:9" x14ac:dyDescent="0.2">
      <c r="A11" s="23" t="s">
        <v>102</v>
      </c>
      <c r="B11" t="s">
        <v>5</v>
      </c>
      <c r="C11" s="5">
        <v>53832</v>
      </c>
      <c r="D11" s="31"/>
      <c r="E11" s="1">
        <v>6025</v>
      </c>
      <c r="F11" t="s">
        <v>48</v>
      </c>
      <c r="G11" s="5">
        <v>16669</v>
      </c>
      <c r="H11" s="7"/>
    </row>
    <row r="12" spans="1:9" x14ac:dyDescent="0.2">
      <c r="A12" s="23" t="s">
        <v>103</v>
      </c>
      <c r="B12" t="s">
        <v>6</v>
      </c>
      <c r="C12" s="5">
        <v>52049</v>
      </c>
      <c r="D12" s="31"/>
      <c r="E12" s="1">
        <v>6030</v>
      </c>
      <c r="F12" t="s">
        <v>173</v>
      </c>
      <c r="G12" s="5">
        <v>11495</v>
      </c>
      <c r="H12" s="7"/>
    </row>
    <row r="13" spans="1:9" x14ac:dyDescent="0.2">
      <c r="A13" s="23" t="s">
        <v>104</v>
      </c>
      <c r="B13" t="s">
        <v>30</v>
      </c>
      <c r="C13" s="5">
        <v>44250</v>
      </c>
      <c r="D13" s="31"/>
      <c r="E13" s="1">
        <v>6035</v>
      </c>
      <c r="F13" t="s">
        <v>49</v>
      </c>
      <c r="G13" s="5">
        <v>4638</v>
      </c>
      <c r="H13" s="7"/>
    </row>
    <row r="14" spans="1:9" x14ac:dyDescent="0.2">
      <c r="A14" s="23" t="s">
        <v>105</v>
      </c>
      <c r="B14" t="s">
        <v>4</v>
      </c>
      <c r="C14" s="5">
        <v>29250</v>
      </c>
      <c r="D14" s="31"/>
      <c r="E14" s="1">
        <v>6040</v>
      </c>
      <c r="F14" t="s">
        <v>50</v>
      </c>
      <c r="G14" s="5">
        <v>1184</v>
      </c>
      <c r="H14" s="7"/>
    </row>
    <row r="15" spans="1:9" x14ac:dyDescent="0.2">
      <c r="A15" s="23" t="s">
        <v>106</v>
      </c>
      <c r="B15" t="s">
        <v>20</v>
      </c>
      <c r="C15" s="5">
        <v>21450</v>
      </c>
      <c r="D15" s="31"/>
      <c r="E15" s="1">
        <v>6045</v>
      </c>
      <c r="F15" t="s">
        <v>172</v>
      </c>
      <c r="G15" s="5">
        <v>678</v>
      </c>
      <c r="H15" s="7"/>
    </row>
    <row r="16" spans="1:9" x14ac:dyDescent="0.2">
      <c r="A16" s="23" t="s">
        <v>107</v>
      </c>
      <c r="B16" t="s">
        <v>2</v>
      </c>
      <c r="C16" s="5">
        <v>17466</v>
      </c>
      <c r="D16" s="31"/>
      <c r="E16" s="1">
        <v>6050</v>
      </c>
      <c r="F16" t="s">
        <v>51</v>
      </c>
      <c r="G16" s="5">
        <v>66</v>
      </c>
      <c r="H16" s="7"/>
    </row>
    <row r="17" spans="1:8" x14ac:dyDescent="0.2">
      <c r="A17" s="23" t="s">
        <v>108</v>
      </c>
      <c r="B17" t="s">
        <v>7</v>
      </c>
      <c r="C17" s="5">
        <v>14250</v>
      </c>
      <c r="D17" s="31"/>
      <c r="E17" s="3">
        <v>6000</v>
      </c>
      <c r="F17" s="21" t="s">
        <v>52</v>
      </c>
      <c r="G17" s="19">
        <f>SUM(G7:G16)</f>
        <v>634366</v>
      </c>
      <c r="H17" s="7"/>
    </row>
    <row r="18" spans="1:8" x14ac:dyDescent="0.2">
      <c r="A18" s="23"/>
      <c r="B18" s="2" t="s">
        <v>8</v>
      </c>
      <c r="C18" s="6">
        <f>SUM(C7:C17)</f>
        <v>773935</v>
      </c>
      <c r="D18" s="31"/>
      <c r="E18" s="6"/>
      <c r="G18" s="5"/>
    </row>
    <row r="19" spans="1:8" x14ac:dyDescent="0.2">
      <c r="A19" s="23"/>
      <c r="D19" s="31"/>
      <c r="E19" s="3">
        <v>7000</v>
      </c>
      <c r="F19" s="21" t="s">
        <v>171</v>
      </c>
      <c r="G19" s="20">
        <f>G4-G17</f>
        <v>1615574</v>
      </c>
      <c r="H19" s="7"/>
    </row>
    <row r="20" spans="1:8" x14ac:dyDescent="0.2">
      <c r="A20" s="23" t="s">
        <v>109</v>
      </c>
      <c r="B20" s="2" t="s">
        <v>9</v>
      </c>
      <c r="D20" s="31"/>
      <c r="F20" s="4"/>
    </row>
    <row r="21" spans="1:8" x14ac:dyDescent="0.2">
      <c r="A21" s="23" t="s">
        <v>110</v>
      </c>
      <c r="B21" t="s">
        <v>10</v>
      </c>
      <c r="C21" s="5">
        <v>74250</v>
      </c>
      <c r="D21" s="31"/>
      <c r="E21" s="3">
        <v>5000</v>
      </c>
      <c r="F21" s="21" t="s">
        <v>95</v>
      </c>
      <c r="G21" s="20">
        <f>C115</f>
        <v>1927382</v>
      </c>
      <c r="H21" s="7"/>
    </row>
    <row r="22" spans="1:8" x14ac:dyDescent="0.2">
      <c r="A22" s="23" t="s">
        <v>111</v>
      </c>
      <c r="B22" t="s">
        <v>11</v>
      </c>
      <c r="C22" s="5">
        <v>48000</v>
      </c>
      <c r="D22" s="31"/>
      <c r="F22" s="4"/>
    </row>
    <row r="23" spans="1:8" x14ac:dyDescent="0.2">
      <c r="A23" s="23" t="s">
        <v>112</v>
      </c>
      <c r="B23" t="s">
        <v>12</v>
      </c>
      <c r="C23" s="5">
        <v>20250</v>
      </c>
      <c r="D23" s="31"/>
      <c r="E23" s="3">
        <v>8000</v>
      </c>
      <c r="F23" s="18" t="s">
        <v>96</v>
      </c>
      <c r="G23" s="35">
        <f>G19-G21</f>
        <v>-311808</v>
      </c>
      <c r="H23" s="58" t="s">
        <v>210</v>
      </c>
    </row>
    <row r="24" spans="1:8" x14ac:dyDescent="0.2">
      <c r="A24" s="23" t="s">
        <v>113</v>
      </c>
      <c r="B24" t="s">
        <v>13</v>
      </c>
      <c r="C24" s="5">
        <v>15899</v>
      </c>
      <c r="D24" s="31"/>
    </row>
    <row r="25" spans="1:8" x14ac:dyDescent="0.2">
      <c r="A25" s="23" t="s">
        <v>114</v>
      </c>
      <c r="B25" t="s">
        <v>14</v>
      </c>
      <c r="C25" s="5">
        <v>7490</v>
      </c>
      <c r="D25" s="31"/>
      <c r="F25" s="22" t="s">
        <v>177</v>
      </c>
      <c r="G25" s="35">
        <f>G23/12</f>
        <v>-25984</v>
      </c>
      <c r="H25" s="58" t="s">
        <v>210</v>
      </c>
    </row>
    <row r="26" spans="1:8" x14ac:dyDescent="0.2">
      <c r="A26" s="23"/>
      <c r="B26" s="2" t="s">
        <v>19</v>
      </c>
      <c r="C26" s="6">
        <f>SUM(C21:C25)</f>
        <v>165889</v>
      </c>
      <c r="D26" s="31"/>
      <c r="F26" s="22"/>
      <c r="G26" s="9"/>
    </row>
    <row r="27" spans="1:8" x14ac:dyDescent="0.2">
      <c r="A27" s="23"/>
      <c r="B27" s="11" t="s">
        <v>33</v>
      </c>
      <c r="C27" s="12">
        <f>C18+C26</f>
        <v>939824</v>
      </c>
      <c r="D27" s="31"/>
    </row>
    <row r="28" spans="1:8" x14ac:dyDescent="0.2">
      <c r="A28" s="23"/>
      <c r="D28" s="31"/>
    </row>
    <row r="29" spans="1:8" x14ac:dyDescent="0.2">
      <c r="A29" s="23" t="s">
        <v>115</v>
      </c>
      <c r="B29" s="2" t="s">
        <v>15</v>
      </c>
      <c r="D29" s="31"/>
    </row>
    <row r="30" spans="1:8" x14ac:dyDescent="0.2">
      <c r="A30" s="23" t="s">
        <v>120</v>
      </c>
      <c r="B30" t="s">
        <v>17</v>
      </c>
      <c r="C30" s="5">
        <v>287100</v>
      </c>
      <c r="D30" s="31"/>
    </row>
    <row r="31" spans="1:8" x14ac:dyDescent="0.2">
      <c r="A31" s="23" t="s">
        <v>119</v>
      </c>
      <c r="B31" t="s">
        <v>16</v>
      </c>
      <c r="C31" s="8">
        <v>180500</v>
      </c>
      <c r="D31" s="31"/>
    </row>
    <row r="32" spans="1:8" x14ac:dyDescent="0.2">
      <c r="A32" s="23" t="s">
        <v>117</v>
      </c>
      <c r="B32" t="s">
        <v>18</v>
      </c>
      <c r="C32" s="5">
        <v>177750</v>
      </c>
      <c r="D32" s="31"/>
    </row>
    <row r="33" spans="1:12" x14ac:dyDescent="0.2">
      <c r="A33" s="23" t="s">
        <v>116</v>
      </c>
      <c r="B33" t="s">
        <v>21</v>
      </c>
      <c r="C33" s="5">
        <v>171300</v>
      </c>
      <c r="D33" s="31"/>
    </row>
    <row r="34" spans="1:12" x14ac:dyDescent="0.2">
      <c r="A34" s="23" t="s">
        <v>118</v>
      </c>
      <c r="B34" s="10" t="s">
        <v>32</v>
      </c>
      <c r="C34" s="5">
        <v>82418</v>
      </c>
      <c r="D34" s="31"/>
    </row>
    <row r="35" spans="1:12" x14ac:dyDescent="0.2">
      <c r="A35" s="23" t="s">
        <v>121</v>
      </c>
      <c r="B35" t="s">
        <v>24</v>
      </c>
      <c r="C35" s="5">
        <v>61155</v>
      </c>
      <c r="D35" s="31"/>
    </row>
    <row r="36" spans="1:12" x14ac:dyDescent="0.2">
      <c r="A36" s="23"/>
      <c r="B36" s="11" t="s">
        <v>34</v>
      </c>
      <c r="C36" s="12">
        <f>SUM(C30:C35)</f>
        <v>960223</v>
      </c>
      <c r="D36" s="31"/>
    </row>
    <row r="37" spans="1:12" x14ac:dyDescent="0.2">
      <c r="A37" s="23"/>
      <c r="D37" s="31"/>
    </row>
    <row r="38" spans="1:12" s="2" customFormat="1" x14ac:dyDescent="0.2">
      <c r="A38" s="24" t="s">
        <v>122</v>
      </c>
      <c r="B38" s="2" t="s">
        <v>36</v>
      </c>
      <c r="C38" s="6"/>
      <c r="D38" s="31"/>
      <c r="E38" s="1"/>
      <c r="F38"/>
      <c r="G38"/>
      <c r="H38"/>
      <c r="I38"/>
      <c r="J38"/>
      <c r="K38"/>
      <c r="L38"/>
    </row>
    <row r="39" spans="1:12" s="2" customFormat="1" x14ac:dyDescent="0.2">
      <c r="A39" s="23" t="s">
        <v>123</v>
      </c>
      <c r="B39" t="s">
        <v>25</v>
      </c>
      <c r="C39" s="5">
        <v>62250</v>
      </c>
      <c r="D39" s="31"/>
      <c r="E39" s="1"/>
      <c r="F39"/>
      <c r="G39"/>
      <c r="H39"/>
      <c r="I39"/>
      <c r="J39"/>
      <c r="K39"/>
      <c r="L39"/>
    </row>
    <row r="40" spans="1:12" s="2" customFormat="1" x14ac:dyDescent="0.2">
      <c r="A40" s="23" t="s">
        <v>124</v>
      </c>
      <c r="B40" t="s">
        <v>27</v>
      </c>
      <c r="C40" s="5">
        <v>15486</v>
      </c>
      <c r="D40" s="31"/>
      <c r="E40" s="1"/>
      <c r="F40"/>
      <c r="G40"/>
      <c r="H40"/>
      <c r="I40"/>
      <c r="J40"/>
      <c r="K40"/>
      <c r="L40"/>
    </row>
    <row r="41" spans="1:12" s="2" customFormat="1" x14ac:dyDescent="0.2">
      <c r="A41" s="23" t="s">
        <v>125</v>
      </c>
      <c r="B41" t="s">
        <v>28</v>
      </c>
      <c r="C41" s="5">
        <v>444</v>
      </c>
      <c r="D41" s="31"/>
      <c r="E41" s="1"/>
      <c r="F41"/>
      <c r="G41"/>
      <c r="H41"/>
      <c r="I41"/>
      <c r="J41"/>
      <c r="K41"/>
      <c r="L41"/>
    </row>
    <row r="42" spans="1:12" x14ac:dyDescent="0.2">
      <c r="A42" s="23"/>
      <c r="B42" s="11" t="s">
        <v>37</v>
      </c>
      <c r="C42" s="12">
        <f>SUM(C39:C41)</f>
        <v>78180</v>
      </c>
      <c r="D42" s="31"/>
    </row>
    <row r="43" spans="1:12" x14ac:dyDescent="0.2">
      <c r="A43" s="23"/>
      <c r="D43" s="31"/>
    </row>
    <row r="44" spans="1:12" x14ac:dyDescent="0.2">
      <c r="A44" s="23" t="s">
        <v>126</v>
      </c>
      <c r="B44" s="2" t="s">
        <v>35</v>
      </c>
      <c r="D44" s="31"/>
    </row>
    <row r="45" spans="1:12" x14ac:dyDescent="0.2">
      <c r="A45" s="23" t="s">
        <v>127</v>
      </c>
      <c r="B45" t="s">
        <v>23</v>
      </c>
      <c r="C45" s="5">
        <v>156927</v>
      </c>
      <c r="D45" s="31"/>
    </row>
    <row r="46" spans="1:12" x14ac:dyDescent="0.2">
      <c r="A46" s="23" t="s">
        <v>128</v>
      </c>
      <c r="B46" t="s">
        <v>38</v>
      </c>
      <c r="C46" s="5">
        <v>32333</v>
      </c>
      <c r="D46" s="31"/>
    </row>
    <row r="47" spans="1:12" x14ac:dyDescent="0.2">
      <c r="A47" s="23" t="s">
        <v>129</v>
      </c>
      <c r="B47" t="s">
        <v>26</v>
      </c>
      <c r="C47" s="5">
        <v>24653</v>
      </c>
      <c r="D47" s="31"/>
    </row>
    <row r="48" spans="1:12" x14ac:dyDescent="0.2">
      <c r="A48" s="23" t="s">
        <v>130</v>
      </c>
      <c r="B48" t="s">
        <v>39</v>
      </c>
      <c r="C48" s="5">
        <v>24333</v>
      </c>
      <c r="D48" s="31"/>
    </row>
    <row r="49" spans="1:6" x14ac:dyDescent="0.2">
      <c r="A49" s="23" t="s">
        <v>131</v>
      </c>
      <c r="B49" t="s">
        <v>40</v>
      </c>
      <c r="C49" s="5">
        <v>22433</v>
      </c>
      <c r="D49" s="31"/>
    </row>
    <row r="50" spans="1:6" x14ac:dyDescent="0.2">
      <c r="A50" s="23" t="s">
        <v>132</v>
      </c>
      <c r="B50" t="s">
        <v>41</v>
      </c>
      <c r="C50" s="5">
        <v>11034</v>
      </c>
      <c r="D50" s="31"/>
    </row>
    <row r="51" spans="1:6" x14ac:dyDescent="0.2">
      <c r="A51" s="23"/>
      <c r="B51" s="11" t="s">
        <v>42</v>
      </c>
      <c r="C51" s="12">
        <f>SUM(C45:C50)</f>
        <v>271713</v>
      </c>
      <c r="D51" s="31"/>
    </row>
    <row r="52" spans="1:6" x14ac:dyDescent="0.2">
      <c r="A52" s="23"/>
      <c r="D52" s="31"/>
    </row>
    <row r="53" spans="1:6" x14ac:dyDescent="0.2">
      <c r="A53" s="23"/>
      <c r="B53" s="21" t="s">
        <v>43</v>
      </c>
      <c r="C53" s="9">
        <f>SUM(C27+C36+C42+C51)</f>
        <v>2249940</v>
      </c>
      <c r="D53" s="31"/>
    </row>
    <row r="54" spans="1:6" x14ac:dyDescent="0.2">
      <c r="A54" s="25"/>
      <c r="B54" s="16"/>
      <c r="C54" s="17"/>
      <c r="D54" s="31"/>
    </row>
    <row r="55" spans="1:6" x14ac:dyDescent="0.2">
      <c r="A55" s="23" t="s">
        <v>133</v>
      </c>
      <c r="B55" s="3" t="s">
        <v>53</v>
      </c>
      <c r="D55" s="31"/>
    </row>
    <row r="56" spans="1:6" x14ac:dyDescent="0.2">
      <c r="A56" s="23"/>
    </row>
    <row r="57" spans="1:6" x14ac:dyDescent="0.2">
      <c r="A57" s="23" t="s">
        <v>134</v>
      </c>
      <c r="B57" t="s">
        <v>174</v>
      </c>
      <c r="C57" s="5">
        <v>895028</v>
      </c>
      <c r="D57" s="31"/>
    </row>
    <row r="58" spans="1:6" x14ac:dyDescent="0.2">
      <c r="A58" s="23" t="s">
        <v>135</v>
      </c>
      <c r="B58" t="s">
        <v>86</v>
      </c>
      <c r="C58" s="8">
        <v>9281</v>
      </c>
      <c r="D58" s="31"/>
    </row>
    <row r="59" spans="1:6" x14ac:dyDescent="0.2">
      <c r="A59" s="23"/>
      <c r="B59" t="s">
        <v>85</v>
      </c>
      <c r="C59" s="6"/>
      <c r="E59" s="7">
        <f>C57+C58</f>
        <v>904309</v>
      </c>
      <c r="F59" s="7"/>
    </row>
    <row r="60" spans="1:6" x14ac:dyDescent="0.2">
      <c r="A60" s="23"/>
      <c r="B60" s="26"/>
      <c r="C60" s="27"/>
      <c r="D60" s="34"/>
      <c r="E60" s="28"/>
    </row>
    <row r="61" spans="1:6" x14ac:dyDescent="0.2">
      <c r="A61" s="23" t="s">
        <v>136</v>
      </c>
      <c r="B61" t="s">
        <v>54</v>
      </c>
      <c r="C61" s="5">
        <v>28692</v>
      </c>
      <c r="D61" s="31"/>
      <c r="E61" s="7">
        <f>C61</f>
        <v>28692</v>
      </c>
      <c r="F61" s="7"/>
    </row>
    <row r="62" spans="1:6" x14ac:dyDescent="0.2">
      <c r="A62" s="23"/>
      <c r="B62" s="26"/>
      <c r="C62" s="27"/>
      <c r="D62" s="34"/>
      <c r="E62" s="28"/>
    </row>
    <row r="63" spans="1:6" x14ac:dyDescent="0.2">
      <c r="A63" s="23" t="s">
        <v>137</v>
      </c>
      <c r="B63" s="13" t="s">
        <v>55</v>
      </c>
      <c r="C63" s="14">
        <v>32639</v>
      </c>
      <c r="D63" s="31"/>
      <c r="E63" s="7">
        <f>C63</f>
        <v>32639</v>
      </c>
      <c r="F63" s="7"/>
    </row>
    <row r="64" spans="1:6" x14ac:dyDescent="0.2">
      <c r="A64" s="23"/>
      <c r="B64" s="26"/>
      <c r="C64" s="27"/>
      <c r="D64" s="34"/>
      <c r="E64" s="28"/>
    </row>
    <row r="65" spans="1:6" x14ac:dyDescent="0.2">
      <c r="A65" s="23" t="s">
        <v>138</v>
      </c>
      <c r="B65" t="s">
        <v>56</v>
      </c>
      <c r="C65" s="5">
        <v>1974</v>
      </c>
      <c r="D65" s="31"/>
      <c r="E65" s="7">
        <f>C65</f>
        <v>1974</v>
      </c>
      <c r="F65" s="7"/>
    </row>
    <row r="66" spans="1:6" x14ac:dyDescent="0.2">
      <c r="A66" s="23" t="s">
        <v>139</v>
      </c>
      <c r="B66" t="s">
        <v>57</v>
      </c>
      <c r="C66" s="5">
        <v>1726</v>
      </c>
      <c r="D66" s="31"/>
      <c r="E66" s="7">
        <f>C66</f>
        <v>1726</v>
      </c>
      <c r="F66" s="7"/>
    </row>
    <row r="67" spans="1:6" x14ac:dyDescent="0.2">
      <c r="A67" s="23"/>
      <c r="B67" s="26"/>
      <c r="C67" s="27"/>
      <c r="D67" s="34"/>
      <c r="E67" s="28"/>
    </row>
    <row r="68" spans="1:6" x14ac:dyDescent="0.2">
      <c r="A68" s="23" t="s">
        <v>140</v>
      </c>
      <c r="B68" t="s">
        <v>59</v>
      </c>
      <c r="C68" s="5">
        <v>31782</v>
      </c>
      <c r="D68" s="31"/>
    </row>
    <row r="69" spans="1:6" x14ac:dyDescent="0.2">
      <c r="A69" s="23" t="s">
        <v>141</v>
      </c>
      <c r="B69" t="s">
        <v>60</v>
      </c>
      <c r="C69" s="5">
        <v>23809</v>
      </c>
      <c r="D69" s="31"/>
    </row>
    <row r="70" spans="1:6" x14ac:dyDescent="0.2">
      <c r="A70" s="23" t="s">
        <v>142</v>
      </c>
      <c r="B70" t="s">
        <v>61</v>
      </c>
      <c r="C70" s="5">
        <v>7387</v>
      </c>
      <c r="D70" s="31"/>
    </row>
    <row r="71" spans="1:6" x14ac:dyDescent="0.2">
      <c r="A71" s="23" t="s">
        <v>143</v>
      </c>
      <c r="B71" t="s">
        <v>62</v>
      </c>
      <c r="C71" s="5">
        <v>34655</v>
      </c>
      <c r="D71" s="31"/>
    </row>
    <row r="72" spans="1:6" x14ac:dyDescent="0.2">
      <c r="A72" s="23" t="s">
        <v>144</v>
      </c>
      <c r="B72" t="s">
        <v>63</v>
      </c>
      <c r="C72" s="5">
        <v>49422</v>
      </c>
      <c r="D72" s="31"/>
    </row>
    <row r="73" spans="1:6" x14ac:dyDescent="0.2">
      <c r="A73" s="23"/>
      <c r="B73" t="s">
        <v>58</v>
      </c>
      <c r="C73" s="6"/>
      <c r="E73" s="7">
        <f>SUM(C68:C72)</f>
        <v>147055</v>
      </c>
      <c r="F73" s="7"/>
    </row>
    <row r="74" spans="1:6" x14ac:dyDescent="0.2">
      <c r="A74" s="23"/>
      <c r="B74" s="26"/>
      <c r="C74" s="27"/>
      <c r="D74" s="34"/>
      <c r="E74" s="28"/>
    </row>
    <row r="75" spans="1:6" x14ac:dyDescent="0.2">
      <c r="A75" s="23" t="s">
        <v>145</v>
      </c>
      <c r="B75" t="s">
        <v>64</v>
      </c>
      <c r="C75" s="8">
        <v>1743</v>
      </c>
      <c r="D75" s="31"/>
      <c r="E75" s="7">
        <f>C75</f>
        <v>1743</v>
      </c>
    </row>
    <row r="76" spans="1:6" x14ac:dyDescent="0.2">
      <c r="A76" s="23"/>
      <c r="B76" s="26"/>
      <c r="C76" s="27"/>
      <c r="D76" s="34"/>
      <c r="E76" s="28"/>
    </row>
    <row r="77" spans="1:6" x14ac:dyDescent="0.2">
      <c r="A77" s="23" t="s">
        <v>146</v>
      </c>
      <c r="B77" t="s">
        <v>65</v>
      </c>
      <c r="C77" s="5">
        <v>783</v>
      </c>
      <c r="D77" s="31"/>
      <c r="E77" s="7">
        <f>C77</f>
        <v>783</v>
      </c>
    </row>
    <row r="78" spans="1:6" x14ac:dyDescent="0.2">
      <c r="A78" s="23" t="s">
        <v>147</v>
      </c>
      <c r="B78" t="s">
        <v>66</v>
      </c>
      <c r="C78" s="5">
        <v>3177</v>
      </c>
      <c r="D78" s="31"/>
      <c r="E78" s="7">
        <f t="shared" ref="E78:E83" si="0">C78</f>
        <v>3177</v>
      </c>
    </row>
    <row r="79" spans="1:6" x14ac:dyDescent="0.2">
      <c r="A79" s="23" t="s">
        <v>148</v>
      </c>
      <c r="B79" t="s">
        <v>67</v>
      </c>
      <c r="C79" s="5">
        <v>4998</v>
      </c>
      <c r="D79" s="31"/>
      <c r="E79" s="7">
        <f t="shared" si="0"/>
        <v>4998</v>
      </c>
    </row>
    <row r="80" spans="1:6" x14ac:dyDescent="0.2">
      <c r="A80" s="23" t="s">
        <v>149</v>
      </c>
      <c r="B80" t="s">
        <v>68</v>
      </c>
      <c r="C80" s="5">
        <v>2010</v>
      </c>
      <c r="D80" s="31"/>
      <c r="E80" s="7">
        <f t="shared" si="0"/>
        <v>2010</v>
      </c>
    </row>
    <row r="81" spans="1:6" x14ac:dyDescent="0.2">
      <c r="A81" s="23" t="s">
        <v>150</v>
      </c>
      <c r="B81" t="s">
        <v>69</v>
      </c>
      <c r="C81" s="5">
        <v>658</v>
      </c>
      <c r="D81" s="31"/>
      <c r="E81" s="7">
        <f t="shared" si="0"/>
        <v>658</v>
      </c>
    </row>
    <row r="82" spans="1:6" x14ac:dyDescent="0.2">
      <c r="A82" s="23"/>
      <c r="B82" s="26"/>
      <c r="C82" s="27"/>
      <c r="D82" s="34"/>
      <c r="E82" s="28"/>
    </row>
    <row r="83" spans="1:6" x14ac:dyDescent="0.2">
      <c r="A83" s="23" t="s">
        <v>151</v>
      </c>
      <c r="B83" t="s">
        <v>176</v>
      </c>
      <c r="C83" s="5">
        <v>90000</v>
      </c>
      <c r="D83" s="31"/>
      <c r="E83" s="7">
        <f t="shared" si="0"/>
        <v>90000</v>
      </c>
    </row>
    <row r="84" spans="1:6" x14ac:dyDescent="0.2">
      <c r="A84" s="23"/>
      <c r="B84" s="26"/>
      <c r="C84" s="27"/>
      <c r="D84" s="34"/>
      <c r="E84" s="28"/>
    </row>
    <row r="85" spans="1:6" x14ac:dyDescent="0.2">
      <c r="A85" s="23" t="s">
        <v>152</v>
      </c>
      <c r="B85" t="s">
        <v>70</v>
      </c>
      <c r="C85" s="8">
        <v>79621</v>
      </c>
      <c r="D85" s="31"/>
    </row>
    <row r="86" spans="1:6" x14ac:dyDescent="0.2">
      <c r="A86" s="23" t="s">
        <v>153</v>
      </c>
      <c r="B86" t="s">
        <v>71</v>
      </c>
      <c r="C86" s="8">
        <v>2057</v>
      </c>
      <c r="D86" s="31"/>
    </row>
    <row r="87" spans="1:6" x14ac:dyDescent="0.2">
      <c r="A87" s="23" t="s">
        <v>154</v>
      </c>
      <c r="B87" t="s">
        <v>72</v>
      </c>
      <c r="C87" s="8">
        <v>894</v>
      </c>
      <c r="D87" s="31"/>
    </row>
    <row r="88" spans="1:6" x14ac:dyDescent="0.2">
      <c r="A88" s="23" t="s">
        <v>155</v>
      </c>
      <c r="B88" t="s">
        <v>73</v>
      </c>
      <c r="C88" s="8">
        <v>23153</v>
      </c>
      <c r="D88" s="31"/>
    </row>
    <row r="89" spans="1:6" x14ac:dyDescent="0.2">
      <c r="A89" s="23"/>
      <c r="B89" t="s">
        <v>74</v>
      </c>
      <c r="C89" s="6"/>
      <c r="E89" s="7">
        <f>SUM(C85:C88)</f>
        <v>105725</v>
      </c>
      <c r="F89" s="7"/>
    </row>
    <row r="90" spans="1:6" x14ac:dyDescent="0.2">
      <c r="A90" s="23"/>
      <c r="B90" s="26"/>
      <c r="C90" s="27"/>
      <c r="D90" s="34"/>
      <c r="E90" s="28"/>
    </row>
    <row r="91" spans="1:6" x14ac:dyDescent="0.2">
      <c r="A91" s="23" t="s">
        <v>156</v>
      </c>
      <c r="B91" t="s">
        <v>75</v>
      </c>
      <c r="C91" s="5">
        <v>18179</v>
      </c>
      <c r="D91" s="31"/>
      <c r="E91" s="7">
        <f>C91</f>
        <v>18179</v>
      </c>
      <c r="F91" s="7"/>
    </row>
    <row r="92" spans="1:6" x14ac:dyDescent="0.2">
      <c r="A92" s="23"/>
    </row>
    <row r="93" spans="1:6" x14ac:dyDescent="0.2">
      <c r="A93" s="23" t="s">
        <v>157</v>
      </c>
      <c r="B93" t="s">
        <v>76</v>
      </c>
      <c r="C93" s="8">
        <v>2408</v>
      </c>
      <c r="D93" s="31"/>
    </row>
    <row r="94" spans="1:6" x14ac:dyDescent="0.2">
      <c r="A94" s="23" t="s">
        <v>158</v>
      </c>
      <c r="B94" t="s">
        <v>77</v>
      </c>
      <c r="C94" s="5">
        <v>1725</v>
      </c>
      <c r="D94" s="31"/>
    </row>
    <row r="95" spans="1:6" x14ac:dyDescent="0.2">
      <c r="A95" s="23" t="s">
        <v>159</v>
      </c>
      <c r="B95" t="s">
        <v>78</v>
      </c>
      <c r="C95" s="5">
        <v>180</v>
      </c>
      <c r="D95" s="31"/>
    </row>
    <row r="96" spans="1:6" x14ac:dyDescent="0.2">
      <c r="A96" s="23" t="s">
        <v>160</v>
      </c>
      <c r="B96" t="s">
        <v>79</v>
      </c>
      <c r="C96" s="5">
        <v>4178</v>
      </c>
      <c r="D96" s="31"/>
    </row>
    <row r="97" spans="1:7" x14ac:dyDescent="0.2">
      <c r="A97" s="23" t="s">
        <v>161</v>
      </c>
      <c r="B97" t="s">
        <v>80</v>
      </c>
      <c r="C97" s="5">
        <v>1425</v>
      </c>
      <c r="D97" s="31"/>
    </row>
    <row r="98" spans="1:7" x14ac:dyDescent="0.2">
      <c r="A98" s="23"/>
      <c r="B98" t="s">
        <v>81</v>
      </c>
      <c r="C98" s="6"/>
      <c r="E98" s="7">
        <f>SUM(C93:C97)</f>
        <v>9916</v>
      </c>
      <c r="F98" s="7"/>
    </row>
    <row r="99" spans="1:7" x14ac:dyDescent="0.2">
      <c r="A99" s="23"/>
      <c r="B99" s="26"/>
      <c r="C99" s="27"/>
      <c r="D99" s="34"/>
      <c r="E99" s="28"/>
    </row>
    <row r="100" spans="1:7" x14ac:dyDescent="0.2">
      <c r="A100" s="23" t="s">
        <v>162</v>
      </c>
      <c r="B100" t="s">
        <v>175</v>
      </c>
      <c r="C100" s="5">
        <v>490830</v>
      </c>
      <c r="D100" s="31"/>
    </row>
    <row r="101" spans="1:7" x14ac:dyDescent="0.2">
      <c r="A101" s="23" t="s">
        <v>163</v>
      </c>
      <c r="B101" t="s">
        <v>82</v>
      </c>
      <c r="C101" s="5">
        <v>41052</v>
      </c>
      <c r="D101" s="31"/>
    </row>
    <row r="102" spans="1:7" x14ac:dyDescent="0.2">
      <c r="A102" s="23" t="s">
        <v>164</v>
      </c>
      <c r="B102" t="s">
        <v>83</v>
      </c>
      <c r="C102" s="5">
        <v>3000</v>
      </c>
      <c r="D102" s="31"/>
    </row>
    <row r="103" spans="1:7" x14ac:dyDescent="0.2">
      <c r="A103" s="23"/>
      <c r="B103" t="s">
        <v>84</v>
      </c>
      <c r="C103" s="6"/>
      <c r="E103" s="7">
        <f>SUM(C100:C102)</f>
        <v>534882</v>
      </c>
      <c r="F103" s="7"/>
      <c r="G103" s="36"/>
    </row>
    <row r="104" spans="1:7" x14ac:dyDescent="0.2">
      <c r="A104" s="23"/>
      <c r="B104" s="26"/>
      <c r="C104" s="27"/>
      <c r="D104" s="34"/>
      <c r="E104" s="28"/>
    </row>
    <row r="105" spans="1:7" x14ac:dyDescent="0.2">
      <c r="A105" s="23" t="s">
        <v>165</v>
      </c>
      <c r="B105" t="s">
        <v>87</v>
      </c>
      <c r="C105" s="5">
        <v>2319</v>
      </c>
      <c r="D105" s="31"/>
    </row>
    <row r="106" spans="1:7" x14ac:dyDescent="0.2">
      <c r="A106" s="23" t="s">
        <v>166</v>
      </c>
      <c r="B106" t="s">
        <v>88</v>
      </c>
      <c r="C106" s="5">
        <v>81</v>
      </c>
      <c r="D106" s="31"/>
    </row>
    <row r="107" spans="1:7" x14ac:dyDescent="0.2">
      <c r="A107" s="23" t="s">
        <v>167</v>
      </c>
      <c r="B107" t="s">
        <v>89</v>
      </c>
      <c r="C107" s="5">
        <v>18494</v>
      </c>
      <c r="D107" s="31"/>
    </row>
    <row r="108" spans="1:7" x14ac:dyDescent="0.2">
      <c r="A108" s="23" t="s">
        <v>168</v>
      </c>
      <c r="B108" t="s">
        <v>90</v>
      </c>
      <c r="C108" s="5">
        <v>123</v>
      </c>
      <c r="D108" s="31"/>
    </row>
    <row r="109" spans="1:7" x14ac:dyDescent="0.2">
      <c r="A109" s="23"/>
      <c r="B109" s="10" t="s">
        <v>91</v>
      </c>
      <c r="C109" s="6"/>
      <c r="E109" s="7">
        <f>SUM(C105:C108)</f>
        <v>21017</v>
      </c>
      <c r="F109" s="7"/>
    </row>
    <row r="110" spans="1:7" x14ac:dyDescent="0.2">
      <c r="A110" s="23"/>
      <c r="B110" s="26"/>
      <c r="C110" s="27"/>
      <c r="D110" s="34"/>
      <c r="E110" s="28"/>
    </row>
    <row r="111" spans="1:7" x14ac:dyDescent="0.2">
      <c r="A111" s="23" t="s">
        <v>169</v>
      </c>
      <c r="B111" t="s">
        <v>92</v>
      </c>
      <c r="C111" s="5">
        <v>2031</v>
      </c>
      <c r="D111" s="31"/>
    </row>
    <row r="112" spans="1:7" x14ac:dyDescent="0.2">
      <c r="A112" s="23" t="s">
        <v>170</v>
      </c>
      <c r="B112" t="s">
        <v>93</v>
      </c>
      <c r="C112" s="5">
        <v>15868</v>
      </c>
      <c r="D112" s="31"/>
    </row>
    <row r="113" spans="1:6" x14ac:dyDescent="0.2">
      <c r="B113" t="s">
        <v>94</v>
      </c>
      <c r="C113" s="6"/>
      <c r="E113" s="7">
        <f>SUM(C111:C112)</f>
        <v>17899</v>
      </c>
      <c r="F113" s="7"/>
    </row>
    <row r="114" spans="1:6" x14ac:dyDescent="0.2">
      <c r="B114" s="26"/>
      <c r="C114" s="27"/>
      <c r="D114" s="34"/>
      <c r="E114" s="28"/>
    </row>
    <row r="115" spans="1:6" x14ac:dyDescent="0.2">
      <c r="A115" s="1">
        <v>5000</v>
      </c>
      <c r="B115" s="21" t="s">
        <v>95</v>
      </c>
      <c r="C115" s="19">
        <f>SUM(C57:C114)</f>
        <v>1927382</v>
      </c>
      <c r="D115" s="31"/>
      <c r="E115" s="29">
        <f>SUM(E59:E113)</f>
        <v>1927382</v>
      </c>
      <c r="F115" s="7"/>
    </row>
    <row r="116" spans="1:6" x14ac:dyDescent="0.2">
      <c r="B116" s="2"/>
      <c r="C116" s="9"/>
    </row>
    <row r="117" spans="1:6" x14ac:dyDescent="0.2">
      <c r="A117" s="15"/>
      <c r="B117" s="16"/>
      <c r="C117" s="17"/>
      <c r="D117" s="33"/>
      <c r="E117" s="15"/>
    </row>
    <row r="118" spans="1:6" x14ac:dyDescent="0.2">
      <c r="B118" s="4"/>
    </row>
    <row r="125" spans="1:6" x14ac:dyDescent="0.2">
      <c r="C125" s="6"/>
    </row>
    <row r="129" spans="3:3" x14ac:dyDescent="0.2">
      <c r="C129" s="6"/>
    </row>
  </sheetData>
  <sheetProtection password="A5A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9"/>
  <sheetViews>
    <sheetView tabSelected="1" topLeftCell="C28" zoomScale="90" zoomScaleNormal="90" workbookViewId="0">
      <selection activeCell="I53" sqref="I53"/>
    </sheetView>
  </sheetViews>
  <sheetFormatPr defaultRowHeight="12.75" x14ac:dyDescent="0.2"/>
  <cols>
    <col min="1" max="1" width="8" style="1" customWidth="1"/>
    <col min="2" max="2" width="43" customWidth="1"/>
    <col min="3" max="3" width="13" style="5" customWidth="1"/>
    <col min="4" max="4" width="4.85546875" style="30" customWidth="1"/>
    <col min="5" max="5" width="11.42578125" style="1" customWidth="1"/>
    <col min="6" max="6" width="53.5703125" customWidth="1"/>
    <col min="7" max="7" width="12" customWidth="1"/>
    <col min="8" max="8" width="11.28515625" customWidth="1"/>
    <col min="9" max="9" width="20.7109375" customWidth="1"/>
  </cols>
  <sheetData>
    <row r="1" spans="1:9" ht="18.75" customHeight="1" x14ac:dyDescent="0.2">
      <c r="B1" s="56" t="s">
        <v>208</v>
      </c>
    </row>
    <row r="2" spans="1:9" x14ac:dyDescent="0.2">
      <c r="B2" s="10" t="s">
        <v>209</v>
      </c>
    </row>
    <row r="4" spans="1:9" x14ac:dyDescent="0.2">
      <c r="B4" s="57" t="s">
        <v>196</v>
      </c>
      <c r="F4" s="21" t="s">
        <v>178</v>
      </c>
      <c r="G4" s="20">
        <f>C53</f>
        <v>2249940</v>
      </c>
    </row>
    <row r="6" spans="1:9" x14ac:dyDescent="0.2">
      <c r="A6" s="23" t="s">
        <v>97</v>
      </c>
      <c r="B6" s="2" t="s">
        <v>1</v>
      </c>
      <c r="C6" s="5" t="s">
        <v>0</v>
      </c>
      <c r="D6" s="31"/>
      <c r="E6" s="1">
        <v>6000</v>
      </c>
      <c r="F6" s="2" t="s">
        <v>44</v>
      </c>
      <c r="G6" s="5"/>
    </row>
    <row r="7" spans="1:9" x14ac:dyDescent="0.2">
      <c r="A7" s="23" t="s">
        <v>98</v>
      </c>
      <c r="B7" s="10" t="s">
        <v>31</v>
      </c>
      <c r="C7" s="8">
        <v>303503</v>
      </c>
      <c r="D7" s="31"/>
      <c r="E7" s="1">
        <v>6005</v>
      </c>
      <c r="F7" s="10" t="s">
        <v>188</v>
      </c>
      <c r="G7" s="5">
        <v>400171</v>
      </c>
      <c r="H7" s="7">
        <f>G7/4</f>
        <v>100042.75</v>
      </c>
      <c r="I7" s="10" t="s">
        <v>211</v>
      </c>
    </row>
    <row r="8" spans="1:9" x14ac:dyDescent="0.2">
      <c r="A8" s="23" t="s">
        <v>99</v>
      </c>
      <c r="B8" s="10" t="s">
        <v>22</v>
      </c>
      <c r="C8" s="8">
        <v>83010</v>
      </c>
      <c r="D8" s="31"/>
      <c r="E8" s="1">
        <v>6010</v>
      </c>
      <c r="F8" t="s">
        <v>45</v>
      </c>
      <c r="G8" s="5">
        <v>106945</v>
      </c>
      <c r="H8" s="7"/>
    </row>
    <row r="9" spans="1:9" x14ac:dyDescent="0.2">
      <c r="A9" s="23" t="s">
        <v>100</v>
      </c>
      <c r="B9" t="s">
        <v>29</v>
      </c>
      <c r="C9" s="5">
        <v>78000</v>
      </c>
      <c r="D9" s="31"/>
      <c r="E9" s="1">
        <v>6015</v>
      </c>
      <c r="F9" t="s">
        <v>46</v>
      </c>
      <c r="G9" s="5">
        <v>77779</v>
      </c>
      <c r="H9" s="7"/>
    </row>
    <row r="10" spans="1:9" x14ac:dyDescent="0.2">
      <c r="A10" s="23" t="s">
        <v>101</v>
      </c>
      <c r="B10" t="s">
        <v>3</v>
      </c>
      <c r="C10" s="5">
        <v>76875</v>
      </c>
      <c r="D10" s="31"/>
      <c r="E10" s="1">
        <v>6020</v>
      </c>
      <c r="F10" t="s">
        <v>47</v>
      </c>
      <c r="G10" s="5">
        <v>14741</v>
      </c>
      <c r="H10" s="7"/>
    </row>
    <row r="11" spans="1:9" x14ac:dyDescent="0.2">
      <c r="A11" s="23" t="s">
        <v>102</v>
      </c>
      <c r="B11" t="s">
        <v>5</v>
      </c>
      <c r="C11" s="5">
        <v>53832</v>
      </c>
      <c r="D11" s="31"/>
      <c r="E11" s="1">
        <v>6025</v>
      </c>
      <c r="F11" t="s">
        <v>48</v>
      </c>
      <c r="G11" s="5">
        <v>16669</v>
      </c>
      <c r="H11" s="7"/>
    </row>
    <row r="12" spans="1:9" x14ac:dyDescent="0.2">
      <c r="A12" s="23" t="s">
        <v>103</v>
      </c>
      <c r="B12" t="s">
        <v>6</v>
      </c>
      <c r="C12" s="5">
        <v>52049</v>
      </c>
      <c r="D12" s="31"/>
      <c r="E12" s="1">
        <v>6030</v>
      </c>
      <c r="F12" t="s">
        <v>173</v>
      </c>
      <c r="G12" s="5">
        <v>11495</v>
      </c>
      <c r="H12" s="7"/>
    </row>
    <row r="13" spans="1:9" x14ac:dyDescent="0.2">
      <c r="A13" s="23" t="s">
        <v>104</v>
      </c>
      <c r="B13" t="s">
        <v>30</v>
      </c>
      <c r="C13" s="5">
        <v>44250</v>
      </c>
      <c r="D13" s="31"/>
      <c r="E13" s="1">
        <v>6035</v>
      </c>
      <c r="F13" t="s">
        <v>49</v>
      </c>
      <c r="G13" s="5">
        <v>4638</v>
      </c>
      <c r="H13" s="7"/>
    </row>
    <row r="14" spans="1:9" x14ac:dyDescent="0.2">
      <c r="A14" s="23" t="s">
        <v>105</v>
      </c>
      <c r="B14" t="s">
        <v>4</v>
      </c>
      <c r="C14" s="5">
        <v>29250</v>
      </c>
      <c r="D14" s="31"/>
      <c r="E14" s="1">
        <v>6040</v>
      </c>
      <c r="F14" t="s">
        <v>50</v>
      </c>
      <c r="G14" s="5">
        <v>1184</v>
      </c>
      <c r="H14" s="7"/>
    </row>
    <row r="15" spans="1:9" x14ac:dyDescent="0.2">
      <c r="A15" s="23" t="s">
        <v>106</v>
      </c>
      <c r="B15" t="s">
        <v>20</v>
      </c>
      <c r="C15" s="5">
        <v>21450</v>
      </c>
      <c r="D15" s="31"/>
      <c r="E15" s="1">
        <v>6045</v>
      </c>
      <c r="F15" t="s">
        <v>172</v>
      </c>
      <c r="G15" s="5">
        <v>678</v>
      </c>
      <c r="H15" s="7"/>
    </row>
    <row r="16" spans="1:9" x14ac:dyDescent="0.2">
      <c r="A16" s="23" t="s">
        <v>107</v>
      </c>
      <c r="B16" t="s">
        <v>2</v>
      </c>
      <c r="C16" s="5">
        <v>17466</v>
      </c>
      <c r="D16" s="31"/>
      <c r="E16" s="1">
        <v>6050</v>
      </c>
      <c r="F16" t="s">
        <v>51</v>
      </c>
      <c r="G16" s="5">
        <v>66</v>
      </c>
      <c r="H16" s="7"/>
    </row>
    <row r="17" spans="1:9" x14ac:dyDescent="0.2">
      <c r="A17" s="23" t="s">
        <v>108</v>
      </c>
      <c r="B17" t="s">
        <v>7</v>
      </c>
      <c r="C17" s="5">
        <v>14250</v>
      </c>
      <c r="D17" s="31"/>
      <c r="E17" s="3">
        <v>6000</v>
      </c>
      <c r="F17" s="21" t="s">
        <v>52</v>
      </c>
      <c r="G17" s="19">
        <f>SUM(G7:G16)</f>
        <v>634366</v>
      </c>
      <c r="H17" s="7"/>
    </row>
    <row r="18" spans="1:9" x14ac:dyDescent="0.2">
      <c r="A18" s="23"/>
      <c r="B18" s="2" t="s">
        <v>8</v>
      </c>
      <c r="C18" s="6">
        <f>SUM(C7:C17)</f>
        <v>773935</v>
      </c>
      <c r="D18" s="31"/>
      <c r="E18" s="6"/>
      <c r="G18" s="5"/>
    </row>
    <row r="19" spans="1:9" x14ac:dyDescent="0.2">
      <c r="A19" s="23"/>
      <c r="D19" s="31"/>
      <c r="E19" s="3">
        <v>7000</v>
      </c>
      <c r="F19" s="21" t="s">
        <v>171</v>
      </c>
      <c r="G19" s="20">
        <f>G4-G17</f>
        <v>1615574</v>
      </c>
      <c r="H19" s="7"/>
    </row>
    <row r="20" spans="1:9" x14ac:dyDescent="0.2">
      <c r="A20" s="23" t="s">
        <v>109</v>
      </c>
      <c r="B20" s="2" t="s">
        <v>9</v>
      </c>
      <c r="D20" s="31"/>
      <c r="F20" s="4"/>
    </row>
    <row r="21" spans="1:9" x14ac:dyDescent="0.2">
      <c r="A21" s="23" t="s">
        <v>110</v>
      </c>
      <c r="B21" t="s">
        <v>10</v>
      </c>
      <c r="C21" s="5">
        <v>74250</v>
      </c>
      <c r="D21" s="31"/>
      <c r="E21" s="3">
        <v>5000</v>
      </c>
      <c r="F21" s="21" t="s">
        <v>95</v>
      </c>
      <c r="G21" s="20">
        <f>C115</f>
        <v>1927382</v>
      </c>
      <c r="H21" s="7"/>
    </row>
    <row r="22" spans="1:9" x14ac:dyDescent="0.2">
      <c r="A22" s="23" t="s">
        <v>111</v>
      </c>
      <c r="B22" t="s">
        <v>11</v>
      </c>
      <c r="C22" s="5">
        <v>48000</v>
      </c>
      <c r="D22" s="31"/>
      <c r="F22" s="4"/>
    </row>
    <row r="23" spans="1:9" x14ac:dyDescent="0.2">
      <c r="A23" s="23" t="s">
        <v>112</v>
      </c>
      <c r="B23" t="s">
        <v>12</v>
      </c>
      <c r="C23" s="5">
        <v>20250</v>
      </c>
      <c r="D23" s="31"/>
      <c r="E23" s="3">
        <v>8000</v>
      </c>
      <c r="F23" s="18" t="s">
        <v>96</v>
      </c>
      <c r="G23" s="35">
        <f>G19-G21</f>
        <v>-311808</v>
      </c>
      <c r="H23" s="58" t="s">
        <v>210</v>
      </c>
    </row>
    <row r="24" spans="1:9" x14ac:dyDescent="0.2">
      <c r="A24" s="23" t="s">
        <v>113</v>
      </c>
      <c r="B24" t="s">
        <v>13</v>
      </c>
      <c r="C24" s="5">
        <v>15899</v>
      </c>
      <c r="D24" s="31"/>
    </row>
    <row r="25" spans="1:9" x14ac:dyDescent="0.2">
      <c r="A25" s="23" t="s">
        <v>114</v>
      </c>
      <c r="B25" t="s">
        <v>14</v>
      </c>
      <c r="C25" s="5">
        <v>7490</v>
      </c>
      <c r="D25" s="31"/>
      <c r="F25" s="22" t="s">
        <v>177</v>
      </c>
      <c r="G25" s="35">
        <f>G23/12</f>
        <v>-25984</v>
      </c>
      <c r="H25" s="58" t="s">
        <v>210</v>
      </c>
    </row>
    <row r="26" spans="1:9" x14ac:dyDescent="0.2">
      <c r="A26" s="23"/>
      <c r="B26" s="2" t="s">
        <v>19</v>
      </c>
      <c r="C26" s="6">
        <f>SUM(C21:C25)</f>
        <v>165889</v>
      </c>
      <c r="D26" s="31"/>
      <c r="F26" s="22"/>
      <c r="G26" s="9"/>
    </row>
    <row r="27" spans="1:9" x14ac:dyDescent="0.2">
      <c r="A27" s="23"/>
      <c r="B27" s="11" t="s">
        <v>33</v>
      </c>
      <c r="C27" s="12">
        <f>C18+C26</f>
        <v>939824</v>
      </c>
      <c r="D27" s="31"/>
    </row>
    <row r="28" spans="1:9" x14ac:dyDescent="0.2">
      <c r="A28" s="23"/>
      <c r="D28" s="31"/>
    </row>
    <row r="29" spans="1:9" x14ac:dyDescent="0.2">
      <c r="A29" s="23" t="s">
        <v>115</v>
      </c>
      <c r="B29" s="2" t="s">
        <v>15</v>
      </c>
      <c r="D29" s="31"/>
      <c r="E29" s="39"/>
      <c r="F29" s="40" t="s">
        <v>179</v>
      </c>
      <c r="G29" s="41"/>
      <c r="H29" s="41"/>
      <c r="I29" s="42"/>
    </row>
    <row r="30" spans="1:9" x14ac:dyDescent="0.2">
      <c r="A30" s="23" t="s">
        <v>120</v>
      </c>
      <c r="B30" t="s">
        <v>17</v>
      </c>
      <c r="C30" s="5">
        <v>287100</v>
      </c>
      <c r="D30" s="31"/>
      <c r="E30" s="43" t="s">
        <v>186</v>
      </c>
      <c r="F30" s="44" t="s">
        <v>187</v>
      </c>
      <c r="G30" s="51" t="s">
        <v>0</v>
      </c>
      <c r="H30" s="51" t="s">
        <v>185</v>
      </c>
      <c r="I30" s="52" t="s">
        <v>189</v>
      </c>
    </row>
    <row r="31" spans="1:9" x14ac:dyDescent="0.2">
      <c r="A31" s="23" t="s">
        <v>119</v>
      </c>
      <c r="B31" t="s">
        <v>16</v>
      </c>
      <c r="C31" s="8">
        <v>180500</v>
      </c>
      <c r="D31" s="31"/>
      <c r="E31" s="45">
        <v>2000</v>
      </c>
      <c r="F31" s="46" t="s">
        <v>182</v>
      </c>
      <c r="G31" s="53">
        <v>960223</v>
      </c>
      <c r="H31" s="54">
        <f>100042+G10</f>
        <v>114783</v>
      </c>
      <c r="I31" s="55">
        <f t="shared" ref="I31:I36" si="0">G31-H31</f>
        <v>845440</v>
      </c>
    </row>
    <row r="32" spans="1:9" x14ac:dyDescent="0.2">
      <c r="A32" s="23" t="s">
        <v>117</v>
      </c>
      <c r="B32" t="s">
        <v>18</v>
      </c>
      <c r="C32" s="5">
        <v>177750</v>
      </c>
      <c r="D32" s="31"/>
      <c r="E32" s="45">
        <v>1000</v>
      </c>
      <c r="F32" s="46" t="s">
        <v>180</v>
      </c>
      <c r="G32" s="53">
        <v>773935</v>
      </c>
      <c r="H32" s="54">
        <f>100043+G9</f>
        <v>177822</v>
      </c>
      <c r="I32" s="55">
        <f t="shared" si="0"/>
        <v>596113</v>
      </c>
    </row>
    <row r="33" spans="1:9" x14ac:dyDescent="0.2">
      <c r="A33" s="23" t="s">
        <v>116</v>
      </c>
      <c r="B33" t="s">
        <v>21</v>
      </c>
      <c r="C33" s="5">
        <v>171300</v>
      </c>
      <c r="D33" s="31"/>
      <c r="E33" s="45">
        <v>4000</v>
      </c>
      <c r="F33" s="46" t="s">
        <v>184</v>
      </c>
      <c r="G33" s="53">
        <v>271713</v>
      </c>
      <c r="H33" s="54">
        <f>G8+G12+G14+G15+G16</f>
        <v>120368</v>
      </c>
      <c r="I33" s="55">
        <f t="shared" si="0"/>
        <v>151345</v>
      </c>
    </row>
    <row r="34" spans="1:9" x14ac:dyDescent="0.2">
      <c r="A34" s="23" t="s">
        <v>118</v>
      </c>
      <c r="B34" s="10" t="s">
        <v>32</v>
      </c>
      <c r="C34" s="5">
        <v>82418</v>
      </c>
      <c r="D34" s="31"/>
      <c r="E34" s="45">
        <v>1500</v>
      </c>
      <c r="F34" s="46" t="s">
        <v>181</v>
      </c>
      <c r="G34" s="53">
        <v>165889</v>
      </c>
      <c r="H34" s="54">
        <f>100043+G11</f>
        <v>116712</v>
      </c>
      <c r="I34" s="55">
        <f t="shared" si="0"/>
        <v>49177</v>
      </c>
    </row>
    <row r="35" spans="1:9" x14ac:dyDescent="0.2">
      <c r="A35" s="23" t="s">
        <v>121</v>
      </c>
      <c r="B35" t="s">
        <v>24</v>
      </c>
      <c r="C35" s="5">
        <v>61155</v>
      </c>
      <c r="D35" s="31"/>
      <c r="E35" s="47">
        <v>3000</v>
      </c>
      <c r="F35" s="48" t="s">
        <v>183</v>
      </c>
      <c r="G35" s="53">
        <v>78180</v>
      </c>
      <c r="H35" s="54">
        <f>100043</f>
        <v>100043</v>
      </c>
      <c r="I35" s="55">
        <f t="shared" si="0"/>
        <v>-21863</v>
      </c>
    </row>
    <row r="36" spans="1:9" x14ac:dyDescent="0.2">
      <c r="A36" s="23"/>
      <c r="B36" s="11" t="s">
        <v>34</v>
      </c>
      <c r="C36" s="12">
        <f>SUM(C30:C35)</f>
        <v>960223</v>
      </c>
      <c r="D36" s="31"/>
      <c r="G36" s="88">
        <f>SUM(G31:G35)</f>
        <v>2249940</v>
      </c>
      <c r="H36" s="88">
        <f>SUM(H31:H35)</f>
        <v>629728</v>
      </c>
      <c r="I36" s="89">
        <f t="shared" si="0"/>
        <v>1620212</v>
      </c>
    </row>
    <row r="37" spans="1:9" x14ac:dyDescent="0.2">
      <c r="A37" s="23"/>
      <c r="D37" s="31"/>
      <c r="E37" s="4"/>
      <c r="F37" s="49" t="s">
        <v>190</v>
      </c>
    </row>
    <row r="38" spans="1:9" s="2" customFormat="1" x14ac:dyDescent="0.2">
      <c r="A38" s="24" t="s">
        <v>122</v>
      </c>
      <c r="B38" s="2" t="s">
        <v>36</v>
      </c>
      <c r="C38" s="6"/>
      <c r="D38" s="32"/>
      <c r="E38" s="38">
        <v>1</v>
      </c>
      <c r="F38" s="37" t="s">
        <v>191</v>
      </c>
      <c r="G38" s="90">
        <f>G36*0.05</f>
        <v>112497</v>
      </c>
      <c r="H38" s="90">
        <f>-(H36*0.05)</f>
        <v>-31486.400000000001</v>
      </c>
    </row>
    <row r="39" spans="1:9" s="2" customFormat="1" x14ac:dyDescent="0.2">
      <c r="A39" s="23" t="s">
        <v>123</v>
      </c>
      <c r="B39" t="s">
        <v>25</v>
      </c>
      <c r="C39" s="5">
        <v>62250</v>
      </c>
      <c r="D39" s="31"/>
      <c r="E39" s="38">
        <v>2</v>
      </c>
      <c r="F39" s="37" t="s">
        <v>192</v>
      </c>
    </row>
    <row r="40" spans="1:9" s="2" customFormat="1" x14ac:dyDescent="0.2">
      <c r="A40" s="23" t="s">
        <v>124</v>
      </c>
      <c r="B40" t="s">
        <v>27</v>
      </c>
      <c r="C40" s="5">
        <v>15486</v>
      </c>
      <c r="D40" s="31"/>
      <c r="E40" s="38">
        <v>3</v>
      </c>
      <c r="F40" s="37" t="s">
        <v>193</v>
      </c>
      <c r="G40" s="9">
        <f>SUM(G36:G39)</f>
        <v>2362437</v>
      </c>
      <c r="H40" s="9">
        <f>SUM(H36:H39)</f>
        <v>598241.6</v>
      </c>
      <c r="I40" s="89">
        <f>G40-H40</f>
        <v>1764195.4</v>
      </c>
    </row>
    <row r="41" spans="1:9" s="2" customFormat="1" x14ac:dyDescent="0.2">
      <c r="A41" s="23" t="s">
        <v>125</v>
      </c>
      <c r="B41" t="s">
        <v>28</v>
      </c>
      <c r="C41" s="5">
        <v>444</v>
      </c>
      <c r="D41" s="31"/>
      <c r="E41" s="38">
        <v>4</v>
      </c>
      <c r="F41" s="37" t="s">
        <v>194</v>
      </c>
      <c r="G41" s="9">
        <f>G40-G36</f>
        <v>112497</v>
      </c>
      <c r="H41" s="9">
        <f>H40-H36</f>
        <v>-31486.400000000023</v>
      </c>
      <c r="I41" s="89">
        <f>G41-H41</f>
        <v>143983.40000000002</v>
      </c>
    </row>
    <row r="42" spans="1:9" x14ac:dyDescent="0.2">
      <c r="A42" s="23"/>
      <c r="B42" s="11" t="s">
        <v>37</v>
      </c>
      <c r="C42" s="12">
        <f>SUM(C39:C41)</f>
        <v>78180</v>
      </c>
      <c r="D42" s="31"/>
      <c r="E42" s="38">
        <v>5</v>
      </c>
      <c r="F42" s="37" t="s">
        <v>195</v>
      </c>
    </row>
    <row r="43" spans="1:9" x14ac:dyDescent="0.2">
      <c r="A43" s="23"/>
      <c r="D43" s="31"/>
      <c r="E43" s="38"/>
      <c r="F43" s="37"/>
    </row>
    <row r="44" spans="1:9" x14ac:dyDescent="0.2">
      <c r="A44" s="23" t="s">
        <v>126</v>
      </c>
      <c r="B44" s="2" t="s">
        <v>35</v>
      </c>
      <c r="D44" s="31"/>
      <c r="E44" s="38"/>
      <c r="F44" s="50" t="s">
        <v>197</v>
      </c>
    </row>
    <row r="45" spans="1:9" x14ac:dyDescent="0.2">
      <c r="A45" s="23" t="s">
        <v>127</v>
      </c>
      <c r="B45" t="s">
        <v>23</v>
      </c>
      <c r="C45" s="5">
        <v>156927</v>
      </c>
      <c r="D45" s="31"/>
      <c r="E45" s="38">
        <v>1</v>
      </c>
      <c r="F45" s="37" t="s">
        <v>198</v>
      </c>
      <c r="G45" s="36">
        <f>I31</f>
        <v>845440</v>
      </c>
    </row>
    <row r="46" spans="1:9" x14ac:dyDescent="0.2">
      <c r="A46" s="23" t="s">
        <v>128</v>
      </c>
      <c r="B46" t="s">
        <v>38</v>
      </c>
      <c r="C46" s="5">
        <v>32333</v>
      </c>
      <c r="D46" s="31"/>
      <c r="E46" s="38">
        <v>2</v>
      </c>
      <c r="F46" s="37" t="s">
        <v>199</v>
      </c>
      <c r="G46" s="36">
        <f>I35</f>
        <v>-21863</v>
      </c>
    </row>
    <row r="47" spans="1:9" x14ac:dyDescent="0.2">
      <c r="A47" s="23" t="s">
        <v>129</v>
      </c>
      <c r="B47" t="s">
        <v>26</v>
      </c>
      <c r="C47" s="5">
        <v>24653</v>
      </c>
      <c r="D47" s="31"/>
      <c r="E47" s="38">
        <v>3</v>
      </c>
      <c r="F47" s="37" t="s">
        <v>205</v>
      </c>
      <c r="G47" s="36">
        <f>I34</f>
        <v>49177</v>
      </c>
    </row>
    <row r="48" spans="1:9" x14ac:dyDescent="0.2">
      <c r="A48" s="23" t="s">
        <v>130</v>
      </c>
      <c r="B48" t="s">
        <v>39</v>
      </c>
      <c r="C48" s="5">
        <v>24333</v>
      </c>
      <c r="D48" s="31"/>
      <c r="E48" s="38">
        <v>4</v>
      </c>
      <c r="F48" s="37" t="s">
        <v>200</v>
      </c>
      <c r="G48" s="36">
        <f>G21</f>
        <v>1927382</v>
      </c>
    </row>
    <row r="49" spans="1:7" x14ac:dyDescent="0.2">
      <c r="A49" s="23" t="s">
        <v>131</v>
      </c>
      <c r="B49" t="s">
        <v>40</v>
      </c>
      <c r="C49" s="5">
        <v>22433</v>
      </c>
      <c r="D49" s="31"/>
      <c r="E49" s="38">
        <v>5</v>
      </c>
      <c r="F49" s="37" t="s">
        <v>201</v>
      </c>
      <c r="G49" s="36">
        <f>E103</f>
        <v>534882</v>
      </c>
    </row>
    <row r="50" spans="1:7" x14ac:dyDescent="0.2">
      <c r="A50" s="23" t="s">
        <v>132</v>
      </c>
      <c r="B50" t="s">
        <v>41</v>
      </c>
      <c r="C50" s="5">
        <v>11034</v>
      </c>
      <c r="D50" s="31"/>
    </row>
    <row r="51" spans="1:7" x14ac:dyDescent="0.2">
      <c r="A51" s="23"/>
      <c r="B51" s="11" t="s">
        <v>42</v>
      </c>
      <c r="C51" s="12">
        <f>SUM(C45:C50)</f>
        <v>271713</v>
      </c>
      <c r="D51" s="31"/>
      <c r="F51" s="50" t="s">
        <v>202</v>
      </c>
    </row>
    <row r="52" spans="1:7" x14ac:dyDescent="0.2">
      <c r="A52" s="23"/>
      <c r="D52" s="31"/>
      <c r="F52" s="37" t="s">
        <v>203</v>
      </c>
    </row>
    <row r="53" spans="1:7" x14ac:dyDescent="0.2">
      <c r="A53" s="23"/>
      <c r="B53" s="21" t="s">
        <v>43</v>
      </c>
      <c r="C53" s="9">
        <f>SUM(C27+C36+C42+C51)</f>
        <v>2249940</v>
      </c>
      <c r="D53" s="31"/>
      <c r="F53" s="37" t="s">
        <v>204</v>
      </c>
    </row>
    <row r="54" spans="1:7" x14ac:dyDescent="0.2">
      <c r="A54" s="25"/>
      <c r="B54" s="16"/>
      <c r="C54" s="17"/>
      <c r="D54" s="33"/>
      <c r="E54" s="15"/>
      <c r="F54" s="37" t="s">
        <v>206</v>
      </c>
    </row>
    <row r="55" spans="1:7" x14ac:dyDescent="0.2">
      <c r="A55" s="23" t="s">
        <v>133</v>
      </c>
      <c r="B55" s="3" t="s">
        <v>53</v>
      </c>
      <c r="F55" s="37" t="s">
        <v>207</v>
      </c>
    </row>
    <row r="56" spans="1:7" x14ac:dyDescent="0.2">
      <c r="A56" s="23"/>
    </row>
    <row r="57" spans="1:7" x14ac:dyDescent="0.2">
      <c r="A57" s="23" t="s">
        <v>134</v>
      </c>
      <c r="B57" t="s">
        <v>174</v>
      </c>
      <c r="C57" s="5">
        <v>895028</v>
      </c>
      <c r="D57" s="31"/>
    </row>
    <row r="58" spans="1:7" x14ac:dyDescent="0.2">
      <c r="A58" s="23" t="s">
        <v>135</v>
      </c>
      <c r="B58" t="s">
        <v>86</v>
      </c>
      <c r="C58" s="8">
        <v>9281</v>
      </c>
      <c r="D58" s="31"/>
    </row>
    <row r="59" spans="1:7" x14ac:dyDescent="0.2">
      <c r="A59" s="23"/>
      <c r="B59" t="s">
        <v>85</v>
      </c>
      <c r="C59" s="6"/>
      <c r="E59" s="7">
        <f>C57+C58</f>
        <v>904309</v>
      </c>
      <c r="F59" s="7"/>
    </row>
    <row r="60" spans="1:7" x14ac:dyDescent="0.2">
      <c r="A60" s="23"/>
      <c r="B60" s="26"/>
      <c r="C60" s="27"/>
      <c r="D60" s="34"/>
      <c r="E60" s="28"/>
    </row>
    <row r="61" spans="1:7" x14ac:dyDescent="0.2">
      <c r="A61" s="23" t="s">
        <v>136</v>
      </c>
      <c r="B61" t="s">
        <v>54</v>
      </c>
      <c r="C61" s="5">
        <v>28692</v>
      </c>
      <c r="D61" s="31"/>
      <c r="E61" s="7">
        <f>C61</f>
        <v>28692</v>
      </c>
      <c r="F61" s="7"/>
    </row>
    <row r="62" spans="1:7" x14ac:dyDescent="0.2">
      <c r="A62" s="23"/>
      <c r="B62" s="26"/>
      <c r="C62" s="27"/>
      <c r="D62" s="34"/>
      <c r="E62" s="28"/>
    </row>
    <row r="63" spans="1:7" x14ac:dyDescent="0.2">
      <c r="A63" s="23" t="s">
        <v>137</v>
      </c>
      <c r="B63" s="13" t="s">
        <v>55</v>
      </c>
      <c r="C63" s="14">
        <v>32639</v>
      </c>
      <c r="D63" s="31"/>
      <c r="E63" s="7">
        <f>C63</f>
        <v>32639</v>
      </c>
      <c r="F63" s="7"/>
    </row>
    <row r="64" spans="1:7" x14ac:dyDescent="0.2">
      <c r="A64" s="23"/>
      <c r="B64" s="26"/>
      <c r="C64" s="27"/>
      <c r="D64" s="34"/>
      <c r="E64" s="28"/>
    </row>
    <row r="65" spans="1:6" x14ac:dyDescent="0.2">
      <c r="A65" s="23" t="s">
        <v>138</v>
      </c>
      <c r="B65" t="s">
        <v>56</v>
      </c>
      <c r="C65" s="5">
        <v>1974</v>
      </c>
      <c r="D65" s="31"/>
      <c r="E65" s="7">
        <f>C65</f>
        <v>1974</v>
      </c>
      <c r="F65" s="7"/>
    </row>
    <row r="66" spans="1:6" x14ac:dyDescent="0.2">
      <c r="A66" s="23" t="s">
        <v>139</v>
      </c>
      <c r="B66" t="s">
        <v>57</v>
      </c>
      <c r="C66" s="5">
        <v>1726</v>
      </c>
      <c r="D66" s="31"/>
      <c r="E66" s="7">
        <f>C66</f>
        <v>1726</v>
      </c>
      <c r="F66" s="7"/>
    </row>
    <row r="67" spans="1:6" x14ac:dyDescent="0.2">
      <c r="A67" s="23"/>
      <c r="B67" s="26"/>
      <c r="C67" s="27"/>
      <c r="D67" s="34"/>
      <c r="E67" s="28"/>
    </row>
    <row r="68" spans="1:6" x14ac:dyDescent="0.2">
      <c r="A68" s="23" t="s">
        <v>140</v>
      </c>
      <c r="B68" t="s">
        <v>59</v>
      </c>
      <c r="C68" s="5">
        <v>31782</v>
      </c>
      <c r="D68" s="31"/>
    </row>
    <row r="69" spans="1:6" x14ac:dyDescent="0.2">
      <c r="A69" s="23" t="s">
        <v>141</v>
      </c>
      <c r="B69" t="s">
        <v>60</v>
      </c>
      <c r="C69" s="5">
        <v>23809</v>
      </c>
      <c r="D69" s="31"/>
    </row>
    <row r="70" spans="1:6" x14ac:dyDescent="0.2">
      <c r="A70" s="23" t="s">
        <v>142</v>
      </c>
      <c r="B70" t="s">
        <v>61</v>
      </c>
      <c r="C70" s="5">
        <v>7387</v>
      </c>
      <c r="D70" s="31"/>
    </row>
    <row r="71" spans="1:6" x14ac:dyDescent="0.2">
      <c r="A71" s="23" t="s">
        <v>143</v>
      </c>
      <c r="B71" t="s">
        <v>62</v>
      </c>
      <c r="C71" s="5">
        <v>34655</v>
      </c>
      <c r="D71" s="31"/>
    </row>
    <row r="72" spans="1:6" x14ac:dyDescent="0.2">
      <c r="A72" s="23" t="s">
        <v>144</v>
      </c>
      <c r="B72" t="s">
        <v>63</v>
      </c>
      <c r="C72" s="5">
        <v>49422</v>
      </c>
      <c r="D72" s="31"/>
    </row>
    <row r="73" spans="1:6" x14ac:dyDescent="0.2">
      <c r="A73" s="23"/>
      <c r="B73" t="s">
        <v>58</v>
      </c>
      <c r="C73" s="6"/>
      <c r="E73" s="7">
        <f>SUM(C68:C72)</f>
        <v>147055</v>
      </c>
      <c r="F73" s="7"/>
    </row>
    <row r="74" spans="1:6" x14ac:dyDescent="0.2">
      <c r="A74" s="23"/>
      <c r="B74" s="26"/>
      <c r="C74" s="27"/>
      <c r="D74" s="34"/>
      <c r="E74" s="28"/>
    </row>
    <row r="75" spans="1:6" x14ac:dyDescent="0.2">
      <c r="A75" s="23" t="s">
        <v>145</v>
      </c>
      <c r="B75" t="s">
        <v>64</v>
      </c>
      <c r="C75" s="8">
        <v>1743</v>
      </c>
      <c r="D75" s="31"/>
      <c r="E75" s="7">
        <f>C75</f>
        <v>1743</v>
      </c>
    </row>
    <row r="76" spans="1:6" x14ac:dyDescent="0.2">
      <c r="A76" s="23"/>
      <c r="B76" s="26"/>
      <c r="C76" s="27"/>
      <c r="D76" s="34"/>
      <c r="E76" s="28"/>
    </row>
    <row r="77" spans="1:6" x14ac:dyDescent="0.2">
      <c r="A77" s="23" t="s">
        <v>146</v>
      </c>
      <c r="B77" t="s">
        <v>65</v>
      </c>
      <c r="C77" s="5">
        <v>783</v>
      </c>
      <c r="D77" s="31"/>
      <c r="E77" s="7">
        <f>C77</f>
        <v>783</v>
      </c>
    </row>
    <row r="78" spans="1:6" x14ac:dyDescent="0.2">
      <c r="A78" s="23" t="s">
        <v>147</v>
      </c>
      <c r="B78" t="s">
        <v>66</v>
      </c>
      <c r="C78" s="5">
        <v>3177</v>
      </c>
      <c r="D78" s="31"/>
      <c r="E78" s="7">
        <f t="shared" ref="E78:E83" si="1">C78</f>
        <v>3177</v>
      </c>
    </row>
    <row r="79" spans="1:6" x14ac:dyDescent="0.2">
      <c r="A79" s="23" t="s">
        <v>148</v>
      </c>
      <c r="B79" t="s">
        <v>67</v>
      </c>
      <c r="C79" s="5">
        <v>4998</v>
      </c>
      <c r="D79" s="31"/>
      <c r="E79" s="7">
        <f t="shared" si="1"/>
        <v>4998</v>
      </c>
    </row>
    <row r="80" spans="1:6" x14ac:dyDescent="0.2">
      <c r="A80" s="23" t="s">
        <v>149</v>
      </c>
      <c r="B80" t="s">
        <v>68</v>
      </c>
      <c r="C80" s="5">
        <v>2010</v>
      </c>
      <c r="D80" s="31"/>
      <c r="E80" s="7">
        <f t="shared" si="1"/>
        <v>2010</v>
      </c>
    </row>
    <row r="81" spans="1:6" x14ac:dyDescent="0.2">
      <c r="A81" s="23" t="s">
        <v>150</v>
      </c>
      <c r="B81" t="s">
        <v>69</v>
      </c>
      <c r="C81" s="5">
        <v>658</v>
      </c>
      <c r="D81" s="31"/>
      <c r="E81" s="7">
        <f t="shared" si="1"/>
        <v>658</v>
      </c>
    </row>
    <row r="82" spans="1:6" x14ac:dyDescent="0.2">
      <c r="A82" s="23"/>
      <c r="B82" s="26"/>
      <c r="C82" s="27"/>
      <c r="D82" s="34"/>
      <c r="E82" s="28"/>
    </row>
    <row r="83" spans="1:6" x14ac:dyDescent="0.2">
      <c r="A83" s="23" t="s">
        <v>151</v>
      </c>
      <c r="B83" t="s">
        <v>176</v>
      </c>
      <c r="C83" s="5">
        <v>90000</v>
      </c>
      <c r="D83" s="31"/>
      <c r="E83" s="7">
        <f t="shared" si="1"/>
        <v>90000</v>
      </c>
    </row>
    <row r="84" spans="1:6" x14ac:dyDescent="0.2">
      <c r="A84" s="23"/>
      <c r="B84" s="26"/>
      <c r="C84" s="27"/>
      <c r="D84" s="34"/>
      <c r="E84" s="28"/>
    </row>
    <row r="85" spans="1:6" x14ac:dyDescent="0.2">
      <c r="A85" s="23" t="s">
        <v>152</v>
      </c>
      <c r="B85" t="s">
        <v>70</v>
      </c>
      <c r="C85" s="8">
        <v>79621</v>
      </c>
      <c r="D85" s="31"/>
    </row>
    <row r="86" spans="1:6" x14ac:dyDescent="0.2">
      <c r="A86" s="23" t="s">
        <v>153</v>
      </c>
      <c r="B86" t="s">
        <v>71</v>
      </c>
      <c r="C86" s="8">
        <v>2057</v>
      </c>
      <c r="D86" s="31"/>
    </row>
    <row r="87" spans="1:6" x14ac:dyDescent="0.2">
      <c r="A87" s="23" t="s">
        <v>154</v>
      </c>
      <c r="B87" t="s">
        <v>72</v>
      </c>
      <c r="C87" s="8">
        <v>894</v>
      </c>
      <c r="D87" s="31"/>
    </row>
    <row r="88" spans="1:6" x14ac:dyDescent="0.2">
      <c r="A88" s="23" t="s">
        <v>155</v>
      </c>
      <c r="B88" t="s">
        <v>73</v>
      </c>
      <c r="C88" s="8">
        <v>23153</v>
      </c>
      <c r="D88" s="31"/>
    </row>
    <row r="89" spans="1:6" x14ac:dyDescent="0.2">
      <c r="A89" s="23"/>
      <c r="B89" t="s">
        <v>74</v>
      </c>
      <c r="C89" s="6"/>
      <c r="E89" s="7">
        <f>SUM(C85:C88)</f>
        <v>105725</v>
      </c>
      <c r="F89" s="7"/>
    </row>
    <row r="90" spans="1:6" x14ac:dyDescent="0.2">
      <c r="A90" s="23"/>
      <c r="B90" s="26"/>
      <c r="C90" s="27"/>
      <c r="D90" s="34"/>
      <c r="E90" s="28"/>
    </row>
    <row r="91" spans="1:6" x14ac:dyDescent="0.2">
      <c r="A91" s="23" t="s">
        <v>156</v>
      </c>
      <c r="B91" t="s">
        <v>75</v>
      </c>
      <c r="C91" s="5">
        <v>18179</v>
      </c>
      <c r="D91" s="31"/>
      <c r="E91" s="7">
        <f>C91</f>
        <v>18179</v>
      </c>
      <c r="F91" s="7"/>
    </row>
    <row r="92" spans="1:6" x14ac:dyDescent="0.2">
      <c r="A92" s="23"/>
    </row>
    <row r="93" spans="1:6" x14ac:dyDescent="0.2">
      <c r="A93" s="23" t="s">
        <v>157</v>
      </c>
      <c r="B93" t="s">
        <v>76</v>
      </c>
      <c r="C93" s="8">
        <v>2408</v>
      </c>
      <c r="D93" s="31"/>
    </row>
    <row r="94" spans="1:6" x14ac:dyDescent="0.2">
      <c r="A94" s="23" t="s">
        <v>158</v>
      </c>
      <c r="B94" t="s">
        <v>77</v>
      </c>
      <c r="C94" s="5">
        <v>1725</v>
      </c>
      <c r="D94" s="31"/>
    </row>
    <row r="95" spans="1:6" x14ac:dyDescent="0.2">
      <c r="A95" s="23" t="s">
        <v>159</v>
      </c>
      <c r="B95" t="s">
        <v>78</v>
      </c>
      <c r="C95" s="5">
        <v>180</v>
      </c>
      <c r="D95" s="31"/>
    </row>
    <row r="96" spans="1:6" x14ac:dyDescent="0.2">
      <c r="A96" s="23" t="s">
        <v>160</v>
      </c>
      <c r="B96" t="s">
        <v>79</v>
      </c>
      <c r="C96" s="5">
        <v>4178</v>
      </c>
      <c r="D96" s="31"/>
    </row>
    <row r="97" spans="1:7" x14ac:dyDescent="0.2">
      <c r="A97" s="23" t="s">
        <v>161</v>
      </c>
      <c r="B97" t="s">
        <v>80</v>
      </c>
      <c r="C97" s="5">
        <v>1425</v>
      </c>
      <c r="D97" s="31"/>
    </row>
    <row r="98" spans="1:7" x14ac:dyDescent="0.2">
      <c r="A98" s="23"/>
      <c r="B98" t="s">
        <v>81</v>
      </c>
      <c r="C98" s="6"/>
      <c r="E98" s="7">
        <f>SUM(C93:C97)</f>
        <v>9916</v>
      </c>
      <c r="F98" s="7"/>
    </row>
    <row r="99" spans="1:7" x14ac:dyDescent="0.2">
      <c r="A99" s="23"/>
      <c r="B99" s="26"/>
      <c r="C99" s="27"/>
      <c r="D99" s="34"/>
      <c r="E99" s="28"/>
    </row>
    <row r="100" spans="1:7" x14ac:dyDescent="0.2">
      <c r="A100" s="23" t="s">
        <v>162</v>
      </c>
      <c r="B100" t="s">
        <v>175</v>
      </c>
      <c r="C100" s="5">
        <v>490830</v>
      </c>
      <c r="D100" s="31"/>
    </row>
    <row r="101" spans="1:7" x14ac:dyDescent="0.2">
      <c r="A101" s="23" t="s">
        <v>163</v>
      </c>
      <c r="B101" t="s">
        <v>82</v>
      </c>
      <c r="C101" s="5">
        <v>41052</v>
      </c>
      <c r="D101" s="31"/>
    </row>
    <row r="102" spans="1:7" x14ac:dyDescent="0.2">
      <c r="A102" s="23" t="s">
        <v>164</v>
      </c>
      <c r="B102" t="s">
        <v>83</v>
      </c>
      <c r="C102" s="5">
        <v>3000</v>
      </c>
      <c r="D102" s="31"/>
    </row>
    <row r="103" spans="1:7" x14ac:dyDescent="0.2">
      <c r="A103" s="23"/>
      <c r="B103" t="s">
        <v>84</v>
      </c>
      <c r="C103" s="6"/>
      <c r="E103" s="7">
        <f>SUM(C100:C102)</f>
        <v>534882</v>
      </c>
      <c r="F103" s="7"/>
      <c r="G103" s="36"/>
    </row>
    <row r="104" spans="1:7" x14ac:dyDescent="0.2">
      <c r="A104" s="23"/>
      <c r="B104" s="26"/>
      <c r="C104" s="27"/>
      <c r="D104" s="34"/>
      <c r="E104" s="28"/>
    </row>
    <row r="105" spans="1:7" x14ac:dyDescent="0.2">
      <c r="A105" s="23" t="s">
        <v>165</v>
      </c>
      <c r="B105" t="s">
        <v>87</v>
      </c>
      <c r="C105" s="5">
        <v>2319</v>
      </c>
      <c r="D105" s="31"/>
    </row>
    <row r="106" spans="1:7" x14ac:dyDescent="0.2">
      <c r="A106" s="23" t="s">
        <v>166</v>
      </c>
      <c r="B106" t="s">
        <v>88</v>
      </c>
      <c r="C106" s="5">
        <v>81</v>
      </c>
      <c r="D106" s="31"/>
    </row>
    <row r="107" spans="1:7" x14ac:dyDescent="0.2">
      <c r="A107" s="23" t="s">
        <v>167</v>
      </c>
      <c r="B107" t="s">
        <v>89</v>
      </c>
      <c r="C107" s="5">
        <v>18494</v>
      </c>
      <c r="D107" s="31"/>
    </row>
    <row r="108" spans="1:7" x14ac:dyDescent="0.2">
      <c r="A108" s="23" t="s">
        <v>168</v>
      </c>
      <c r="B108" t="s">
        <v>90</v>
      </c>
      <c r="C108" s="5">
        <v>123</v>
      </c>
      <c r="D108" s="31"/>
    </row>
    <row r="109" spans="1:7" x14ac:dyDescent="0.2">
      <c r="A109" s="23"/>
      <c r="B109" s="10" t="s">
        <v>91</v>
      </c>
      <c r="C109" s="6"/>
      <c r="E109" s="7">
        <f>SUM(C105:C108)</f>
        <v>21017</v>
      </c>
      <c r="F109" s="7"/>
    </row>
    <row r="110" spans="1:7" x14ac:dyDescent="0.2">
      <c r="A110" s="23"/>
      <c r="B110" s="26"/>
      <c r="C110" s="27"/>
      <c r="D110" s="34"/>
      <c r="E110" s="28"/>
    </row>
    <row r="111" spans="1:7" x14ac:dyDescent="0.2">
      <c r="A111" s="23" t="s">
        <v>169</v>
      </c>
      <c r="B111" t="s">
        <v>92</v>
      </c>
      <c r="C111" s="5">
        <v>2031</v>
      </c>
      <c r="D111" s="31"/>
    </row>
    <row r="112" spans="1:7" x14ac:dyDescent="0.2">
      <c r="A112" s="23" t="s">
        <v>170</v>
      </c>
      <c r="B112" t="s">
        <v>93</v>
      </c>
      <c r="C112" s="5">
        <v>15868</v>
      </c>
      <c r="D112" s="31"/>
    </row>
    <row r="113" spans="1:6" x14ac:dyDescent="0.2">
      <c r="B113" t="s">
        <v>94</v>
      </c>
      <c r="C113" s="6"/>
      <c r="E113" s="7">
        <f>SUM(C111:C112)</f>
        <v>17899</v>
      </c>
      <c r="F113" s="7"/>
    </row>
    <row r="114" spans="1:6" x14ac:dyDescent="0.2">
      <c r="B114" s="26"/>
      <c r="C114" s="27"/>
      <c r="D114" s="34"/>
      <c r="E114" s="28"/>
    </row>
    <row r="115" spans="1:6" x14ac:dyDescent="0.2">
      <c r="A115" s="1">
        <v>5000</v>
      </c>
      <c r="B115" s="21" t="s">
        <v>95</v>
      </c>
      <c r="C115" s="19">
        <f>SUM(C57:C114)</f>
        <v>1927382</v>
      </c>
      <c r="D115" s="31"/>
      <c r="E115" s="29">
        <f>SUM(E59:E113)</f>
        <v>1927382</v>
      </c>
      <c r="F115" s="7"/>
    </row>
    <row r="116" spans="1:6" x14ac:dyDescent="0.2">
      <c r="B116" s="2"/>
      <c r="C116" s="9"/>
    </row>
    <row r="117" spans="1:6" x14ac:dyDescent="0.2">
      <c r="A117" s="15"/>
      <c r="B117" s="16"/>
      <c r="C117" s="17"/>
      <c r="D117" s="33"/>
      <c r="E117" s="15"/>
    </row>
    <row r="118" spans="1:6" x14ac:dyDescent="0.2">
      <c r="B118" s="4"/>
    </row>
    <row r="125" spans="1:6" x14ac:dyDescent="0.2">
      <c r="C125" s="6"/>
    </row>
    <row r="129" spans="3:3" x14ac:dyDescent="0.2">
      <c r="C129" s="6"/>
    </row>
  </sheetData>
  <phoneticPr fontId="3" type="noConversion"/>
  <pageMargins left="0.75" right="0.75" top="1" bottom="1" header="0.5" footer="0.5"/>
  <pageSetup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Instructions</vt:lpstr>
      <vt:lpstr>P&amp;L Before</vt:lpstr>
      <vt:lpstr>Value Contribution</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AfCI LLC</dc:creator>
  <cp:lastModifiedBy>User</cp:lastModifiedBy>
  <dcterms:created xsi:type="dcterms:W3CDTF">2008-01-08T21:45:08Z</dcterms:created>
  <dcterms:modified xsi:type="dcterms:W3CDTF">2019-05-14T20:42:42Z</dcterms:modified>
</cp:coreProperties>
</file>